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mc:AlternateContent xmlns:mc="http://schemas.openxmlformats.org/markup-compatibility/2006">
    <mc:Choice Requires="x15">
      <x15ac:absPath xmlns:x15ac="http://schemas.microsoft.com/office/spreadsheetml/2010/11/ac" url="/Users/Ercan/Desktop/BOARD/Amendment July 2017/"/>
    </mc:Choice>
  </mc:AlternateContent>
  <bookViews>
    <workbookView xWindow="0" yWindow="460" windowWidth="20500" windowHeight="7240" tabRatio="861" firstSheet="1" activeTab="7"/>
  </bookViews>
  <sheets>
    <sheet name="Instructions" sheetId="65" state="hidden"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state="hidden" r:id="rId7"/>
    <sheet name="Form 7 Debt" sheetId="37" r:id="rId8"/>
    <sheet name="Form 8 Tuition, Transportation" sheetId="34" state="hidden" r:id="rId9"/>
    <sheet name="FORM 9 Fund Transfers" sheetId="33" r:id="rId10"/>
    <sheet name="FORM 10 Lobby Expense" sheetId="57" state="hidden" r:id="rId11"/>
    <sheet name="FORM 11 Cash Flow" sheetId="64" r:id="rId12"/>
  </sheets>
  <definedNames>
    <definedName name="_xlnm.Print_Area" localSheetId="1">'Form 1 Cover'!$B$2:$K$63</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43" i="48" l="1"/>
  <c r="H17" i="48"/>
  <c r="I17" i="37"/>
  <c r="H16" i="48"/>
  <c r="H15" i="48"/>
  <c r="D31" i="64"/>
  <c r="E31" i="64"/>
  <c r="F31" i="64"/>
  <c r="G31" i="64"/>
  <c r="H31" i="64"/>
  <c r="I31" i="64"/>
  <c r="J31" i="64"/>
  <c r="K31" i="64"/>
  <c r="L31" i="64"/>
  <c r="M31" i="64"/>
  <c r="C31" i="64"/>
  <c r="D27" i="64"/>
  <c r="E27" i="64"/>
  <c r="F27" i="64"/>
  <c r="G27" i="64"/>
  <c r="H27" i="64"/>
  <c r="I27" i="64"/>
  <c r="J27" i="64"/>
  <c r="K27" i="64"/>
  <c r="L27" i="64"/>
  <c r="M27" i="64"/>
  <c r="N27" i="64"/>
  <c r="C27" i="64"/>
  <c r="C30" i="64"/>
  <c r="C29" i="64"/>
  <c r="C26" i="64"/>
  <c r="C25" i="64"/>
  <c r="C33" i="64"/>
  <c r="C32" i="64"/>
  <c r="C9" i="64"/>
  <c r="C12" i="64"/>
  <c r="C10" i="64"/>
  <c r="C8" i="64"/>
  <c r="C7" i="64"/>
  <c r="H67" i="48"/>
  <c r="G16" i="48"/>
  <c r="G15" i="48"/>
  <c r="G17" i="48"/>
  <c r="G71" i="51"/>
  <c r="G32" i="51"/>
  <c r="F549" i="48"/>
  <c r="E32" i="51"/>
  <c r="E48" i="51"/>
  <c r="E30" i="51"/>
  <c r="E9" i="48"/>
  <c r="E8" i="48"/>
  <c r="F71" i="51"/>
  <c r="J55" i="54"/>
  <c r="N8" i="54"/>
  <c r="N18" i="54"/>
  <c r="N26" i="54"/>
  <c r="J35" i="54"/>
  <c r="J36" i="54"/>
  <c r="J37" i="54"/>
  <c r="J38" i="54"/>
  <c r="J39" i="54"/>
  <c r="J40" i="54"/>
  <c r="J41" i="54"/>
  <c r="J42" i="54"/>
  <c r="J43" i="54"/>
  <c r="J44" i="54"/>
  <c r="J45" i="54"/>
  <c r="J46" i="54"/>
  <c r="J47" i="54"/>
  <c r="J48" i="54"/>
  <c r="J49" i="54"/>
  <c r="J50" i="54"/>
  <c r="J51" i="54"/>
  <c r="J53" i="54"/>
  <c r="H53" i="54"/>
  <c r="L53" i="54"/>
  <c r="J31" i="54"/>
  <c r="L58" i="54"/>
  <c r="L61" i="54"/>
  <c r="B313" i="48"/>
  <c r="I315" i="48"/>
  <c r="I313" i="48"/>
  <c r="I254" i="48"/>
  <c r="H254" i="48"/>
  <c r="G254" i="48"/>
  <c r="F254" i="48"/>
  <c r="E254" i="48"/>
  <c r="B3" i="51"/>
  <c r="J5" i="54"/>
  <c r="E50" i="66"/>
  <c r="D50" i="66"/>
  <c r="F47" i="66"/>
  <c r="G228" i="48"/>
  <c r="G172" i="48"/>
  <c r="G59" i="48"/>
  <c r="G116" i="48"/>
  <c r="F77" i="51"/>
  <c r="F62" i="51"/>
  <c r="A51" i="52"/>
  <c r="I523" i="48"/>
  <c r="A24" i="52"/>
  <c r="A1" i="52"/>
  <c r="F20" i="52"/>
  <c r="F43" i="52"/>
  <c r="F70" i="52"/>
  <c r="C4" i="52"/>
  <c r="F69" i="52"/>
  <c r="E68" i="52"/>
  <c r="E66" i="52"/>
  <c r="D66" i="52"/>
  <c r="C66" i="52"/>
  <c r="E65" i="52"/>
  <c r="D65" i="52"/>
  <c r="C65" i="52"/>
  <c r="G522" i="48"/>
  <c r="G464" i="48"/>
  <c r="G420" i="48"/>
  <c r="G367" i="48"/>
  <c r="G285" i="48"/>
  <c r="E61" i="52"/>
  <c r="D61" i="52"/>
  <c r="C61" i="52"/>
  <c r="F61" i="52"/>
  <c r="E60" i="52"/>
  <c r="D60" i="52"/>
  <c r="C60" i="52"/>
  <c r="E57" i="52"/>
  <c r="D57" i="52"/>
  <c r="C57" i="52"/>
  <c r="E56" i="52"/>
  <c r="D56" i="52"/>
  <c r="C56" i="52"/>
  <c r="E55" i="52"/>
  <c r="E54" i="52"/>
  <c r="D55" i="52"/>
  <c r="C55" i="52"/>
  <c r="D30" i="52"/>
  <c r="C30" i="52"/>
  <c r="F42" i="52"/>
  <c r="E41" i="52"/>
  <c r="D39" i="52"/>
  <c r="C39" i="52"/>
  <c r="D38" i="52"/>
  <c r="C38" i="52"/>
  <c r="D34" i="52"/>
  <c r="C34" i="52"/>
  <c r="D33" i="52"/>
  <c r="C33" i="52"/>
  <c r="D29" i="52"/>
  <c r="C29" i="52"/>
  <c r="D28" i="52"/>
  <c r="C28" i="52"/>
  <c r="D27" i="52"/>
  <c r="C27" i="52"/>
  <c r="B74" i="52"/>
  <c r="D54" i="52"/>
  <c r="C54" i="52"/>
  <c r="F54" i="52"/>
  <c r="F58" i="52"/>
  <c r="F59" i="52"/>
  <c r="F76" i="52"/>
  <c r="E74" i="52"/>
  <c r="F68" i="52"/>
  <c r="I460" i="48"/>
  <c r="I458" i="48"/>
  <c r="I415" i="48"/>
  <c r="I413" i="48"/>
  <c r="I365" i="48"/>
  <c r="I363" i="48"/>
  <c r="I282" i="48"/>
  <c r="I280" i="48"/>
  <c r="I225" i="48"/>
  <c r="I223" i="48"/>
  <c r="I169" i="48"/>
  <c r="I167" i="48"/>
  <c r="I558" i="48"/>
  <c r="I550" i="48"/>
  <c r="I541" i="48"/>
  <c r="I533" i="48"/>
  <c r="I515" i="48"/>
  <c r="I519" i="48"/>
  <c r="I507" i="48"/>
  <c r="I499" i="48"/>
  <c r="I491" i="48"/>
  <c r="I483" i="48"/>
  <c r="I475"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E147" i="56"/>
  <c r="H99" i="51"/>
  <c r="H95" i="51"/>
  <c r="H75" i="51"/>
  <c r="H54" i="51"/>
  <c r="H43" i="51"/>
  <c r="E22" i="56"/>
  <c r="D15" i="52"/>
  <c r="F541" i="48"/>
  <c r="G541" i="48"/>
  <c r="H541" i="48"/>
  <c r="E91" i="66"/>
  <c r="F91" i="66"/>
  <c r="G91" i="66"/>
  <c r="A94" i="66"/>
  <c r="A43" i="66"/>
  <c r="G96" i="66"/>
  <c r="F94" i="66"/>
  <c r="G86" i="66"/>
  <c r="G59" i="66"/>
  <c r="F86" i="66"/>
  <c r="F59" i="66"/>
  <c r="E86" i="66"/>
  <c r="E59" i="66"/>
  <c r="D91" i="66"/>
  <c r="D86" i="66"/>
  <c r="E83" i="66"/>
  <c r="F83" i="66"/>
  <c r="G83" i="66"/>
  <c r="D83" i="66"/>
  <c r="E67" i="66"/>
  <c r="F67" i="66"/>
  <c r="G67" i="66"/>
  <c r="D67" i="66"/>
  <c r="D59" i="66"/>
  <c r="D75" i="66"/>
  <c r="D87" i="66"/>
  <c r="G75" i="66"/>
  <c r="F75" i="66"/>
  <c r="E75" i="66"/>
  <c r="G45" i="66"/>
  <c r="F43" i="66"/>
  <c r="G17" i="66"/>
  <c r="G21" i="66"/>
  <c r="G28" i="66"/>
  <c r="G36" i="66"/>
  <c r="G40" i="66"/>
  <c r="F17" i="66"/>
  <c r="F21" i="66"/>
  <c r="F28" i="66"/>
  <c r="F36" i="66"/>
  <c r="F40" i="66"/>
  <c r="F41" i="66"/>
  <c r="E17" i="66"/>
  <c r="E21" i="66"/>
  <c r="E28" i="66"/>
  <c r="E36" i="66"/>
  <c r="E40" i="66"/>
  <c r="D17" i="66"/>
  <c r="D21" i="66"/>
  <c r="D28" i="66"/>
  <c r="D36" i="66"/>
  <c r="D40"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G379" i="48"/>
  <c r="G387" i="48"/>
  <c r="G395" i="48"/>
  <c r="G403" i="48"/>
  <c r="G411" i="48"/>
  <c r="G431" i="48"/>
  <c r="G439" i="48"/>
  <c r="G447" i="48"/>
  <c r="G456" i="48"/>
  <c r="G483" i="48"/>
  <c r="G491" i="48"/>
  <c r="G499" i="48"/>
  <c r="G507" i="48"/>
  <c r="G515" i="48"/>
  <c r="G533" i="48"/>
  <c r="G475" i="48"/>
  <c r="G28" i="48"/>
  <c r="G51" i="48"/>
  <c r="G85" i="48"/>
  <c r="G108" i="48"/>
  <c r="G142" i="48"/>
  <c r="G165" i="48"/>
  <c r="G198" i="48"/>
  <c r="G221" i="48"/>
  <c r="G277" i="48"/>
  <c r="G311" i="48"/>
  <c r="G338" i="48"/>
  <c r="G361" i="48"/>
  <c r="H379" i="48"/>
  <c r="H387" i="48"/>
  <c r="H395" i="48"/>
  <c r="H403" i="48"/>
  <c r="H411" i="48"/>
  <c r="H431" i="48"/>
  <c r="H439" i="48"/>
  <c r="H447" i="48"/>
  <c r="H456" i="48"/>
  <c r="H483" i="48"/>
  <c r="H491" i="48"/>
  <c r="H499" i="48"/>
  <c r="H507" i="48"/>
  <c r="H515" i="48"/>
  <c r="H533" i="48"/>
  <c r="H475" i="48"/>
  <c r="H28" i="48"/>
  <c r="H51" i="48"/>
  <c r="H85" i="48"/>
  <c r="H108" i="48"/>
  <c r="H142" i="48"/>
  <c r="H165" i="48"/>
  <c r="H198" i="48"/>
  <c r="H221" i="48"/>
  <c r="H277" i="48"/>
  <c r="H311" i="48"/>
  <c r="H338" i="48"/>
  <c r="H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D16" i="52"/>
  <c r="C15" i="52"/>
  <c r="C16" i="52"/>
  <c r="E18" i="52"/>
  <c r="F18" i="52"/>
  <c r="F19" i="52"/>
  <c r="G550" i="48"/>
  <c r="F32" i="33"/>
  <c r="E32" i="33"/>
  <c r="C32" i="33"/>
  <c r="B32" i="33"/>
  <c r="F19" i="33"/>
  <c r="F33" i="33"/>
  <c r="E19" i="33"/>
  <c r="E33" i="33"/>
  <c r="C19" i="33"/>
  <c r="C33" i="33"/>
  <c r="B19" i="33"/>
  <c r="B33" i="33"/>
  <c r="A1" i="33"/>
  <c r="G27" i="34"/>
  <c r="E27" i="34"/>
  <c r="F27" i="34"/>
  <c r="D27" i="34"/>
  <c r="E12" i="34"/>
  <c r="F12" i="34"/>
  <c r="G12" i="34"/>
  <c r="D12" i="34"/>
  <c r="B1" i="34"/>
  <c r="A2" i="37"/>
  <c r="B58" i="48"/>
  <c r="A1" i="48"/>
  <c r="A3" i="64"/>
  <c r="A1" i="64"/>
  <c r="A1" i="57"/>
  <c r="A3" i="33"/>
  <c r="C4" i="34"/>
  <c r="H15" i="37"/>
  <c r="F525" i="48"/>
  <c r="E525" i="48"/>
  <c r="F467" i="48"/>
  <c r="E467" i="48"/>
  <c r="F423" i="48"/>
  <c r="E423" i="48"/>
  <c r="F370" i="48"/>
  <c r="E370" i="48"/>
  <c r="F288" i="48"/>
  <c r="E288" i="48"/>
  <c r="F231" i="48"/>
  <c r="E231" i="48"/>
  <c r="F175" i="48"/>
  <c r="E175" i="48"/>
  <c r="F119" i="48"/>
  <c r="E119" i="48"/>
  <c r="F62" i="48"/>
  <c r="E62" i="48"/>
  <c r="P56" i="64"/>
  <c r="A56" i="64"/>
  <c r="A36" i="57"/>
  <c r="H36" i="57"/>
  <c r="A35" i="33"/>
  <c r="E35" i="33"/>
  <c r="F29" i="34"/>
  <c r="A29" i="34"/>
  <c r="A34" i="37"/>
  <c r="J34" i="37"/>
  <c r="B47" i="52"/>
  <c r="F49" i="52"/>
  <c r="E47" i="52"/>
  <c r="D4" i="52"/>
  <c r="D5" i="52"/>
  <c r="D6" i="52"/>
  <c r="D7" i="52"/>
  <c r="D10" i="52"/>
  <c r="D11" i="52"/>
  <c r="C5" i="52"/>
  <c r="C6" i="52"/>
  <c r="C7" i="52"/>
  <c r="C10" i="52"/>
  <c r="C11" i="52"/>
  <c r="F8" i="52"/>
  <c r="F9" i="52"/>
  <c r="F41" i="52"/>
  <c r="H550" i="48"/>
  <c r="F31" i="52"/>
  <c r="F32" i="52"/>
  <c r="O7" i="64"/>
  <c r="O8" i="64"/>
  <c r="Q8" i="64"/>
  <c r="O9" i="64"/>
  <c r="Q9" i="64"/>
  <c r="O10" i="64"/>
  <c r="Q10" i="64"/>
  <c r="O11" i="64"/>
  <c r="Q11" i="64"/>
  <c r="O12" i="64"/>
  <c r="Q12" i="64"/>
  <c r="O13" i="64"/>
  <c r="Q13" i="64"/>
  <c r="O14" i="64"/>
  <c r="Q14" i="64"/>
  <c r="O20" i="64"/>
  <c r="Q20" i="64"/>
  <c r="O21" i="64"/>
  <c r="O25" i="64"/>
  <c r="Q25" i="64"/>
  <c r="O26" i="64"/>
  <c r="Q26" i="64"/>
  <c r="O27" i="64"/>
  <c r="Q27" i="64"/>
  <c r="O28" i="64"/>
  <c r="Q28" i="64"/>
  <c r="O29" i="64"/>
  <c r="Q29" i="64"/>
  <c r="O30" i="64"/>
  <c r="Q30" i="64"/>
  <c r="O31" i="64"/>
  <c r="Q31" i="64"/>
  <c r="O32" i="64"/>
  <c r="Q32" i="64"/>
  <c r="O33" i="64"/>
  <c r="Q33" i="64"/>
  <c r="O34" i="64"/>
  <c r="Q34" i="64"/>
  <c r="O35" i="64"/>
  <c r="Q35" i="64"/>
  <c r="O36" i="64"/>
  <c r="Q36" i="64"/>
  <c r="O37" i="64"/>
  <c r="Q37" i="64"/>
  <c r="O38" i="64"/>
  <c r="Q38" i="64"/>
  <c r="O39" i="64"/>
  <c r="Q39" i="64"/>
  <c r="O40" i="64"/>
  <c r="Q40" i="64"/>
  <c r="O41" i="64"/>
  <c r="Q41" i="64"/>
  <c r="O42" i="64"/>
  <c r="Q42" i="64"/>
  <c r="Q52" i="64"/>
  <c r="P15" i="64"/>
  <c r="P22" i="64"/>
  <c r="P44" i="64"/>
  <c r="P45" i="64"/>
  <c r="N15" i="64"/>
  <c r="N22" i="64"/>
  <c r="N44" i="64"/>
  <c r="M15" i="64"/>
  <c r="M22" i="64"/>
  <c r="M44" i="64"/>
  <c r="L15" i="64"/>
  <c r="L22" i="64"/>
  <c r="L44" i="64"/>
  <c r="K15" i="64"/>
  <c r="K22" i="64"/>
  <c r="K44" i="64"/>
  <c r="J15" i="64"/>
  <c r="J22" i="64"/>
  <c r="J44" i="64"/>
  <c r="I15" i="64"/>
  <c r="I22" i="64"/>
  <c r="I44" i="64"/>
  <c r="H15" i="64"/>
  <c r="H22" i="64"/>
  <c r="H44" i="64"/>
  <c r="G15" i="64"/>
  <c r="G22" i="64"/>
  <c r="G44" i="64"/>
  <c r="F15" i="64"/>
  <c r="F22" i="64"/>
  <c r="F44" i="64"/>
  <c r="E15" i="64"/>
  <c r="E22" i="64"/>
  <c r="E44" i="64"/>
  <c r="D15" i="64"/>
  <c r="D22" i="64"/>
  <c r="D44" i="64"/>
  <c r="C15" i="64"/>
  <c r="C16" i="64"/>
  <c r="C22" i="64"/>
  <c r="C44" i="64"/>
  <c r="F550" i="48"/>
  <c r="E550" i="48"/>
  <c r="K14" i="37"/>
  <c r="D32" i="37"/>
  <c r="I32" i="37"/>
  <c r="J32" i="37"/>
  <c r="K17" i="37"/>
  <c r="K18" i="37"/>
  <c r="K19" i="37"/>
  <c r="K20" i="37"/>
  <c r="K21" i="37"/>
  <c r="K22" i="37"/>
  <c r="K23" i="37"/>
  <c r="K24" i="37"/>
  <c r="K25" i="37"/>
  <c r="K26" i="37"/>
  <c r="K27" i="37"/>
  <c r="K28" i="37"/>
  <c r="K29" i="37"/>
  <c r="K30" i="37"/>
  <c r="K31" i="37"/>
  <c r="I12" i="37"/>
  <c r="H32" i="37"/>
  <c r="E99" i="51"/>
  <c r="F99" i="51"/>
  <c r="G99" i="51"/>
  <c r="D99" i="51"/>
  <c r="E95" i="51"/>
  <c r="F95" i="51"/>
  <c r="G95" i="51"/>
  <c r="D95" i="51"/>
  <c r="E75" i="51"/>
  <c r="F75" i="51"/>
  <c r="G75" i="51"/>
  <c r="D75" i="51"/>
  <c r="E54" i="51"/>
  <c r="F54" i="51"/>
  <c r="G54" i="51"/>
  <c r="D54" i="51"/>
  <c r="E43" i="51"/>
  <c r="F43" i="51"/>
  <c r="G43" i="51"/>
  <c r="D43" i="51"/>
  <c r="B556" i="48"/>
  <c r="I556" i="48"/>
  <c r="B517" i="48"/>
  <c r="I517" i="48"/>
  <c r="B458" i="48"/>
  <c r="B413" i="48"/>
  <c r="B363" i="48"/>
  <c r="B280" i="48"/>
  <c r="B223" i="48"/>
  <c r="B167" i="48"/>
  <c r="B110" i="48"/>
  <c r="I110" i="48"/>
  <c r="B53" i="48"/>
  <c r="I53" i="48"/>
  <c r="E65" i="51"/>
  <c r="E80" i="51"/>
  <c r="D65" i="51"/>
  <c r="D80" i="51"/>
  <c r="A105" i="51"/>
  <c r="G105" i="51"/>
  <c r="A56" i="51"/>
  <c r="F68" i="54"/>
  <c r="N5" i="54"/>
  <c r="B31" i="54"/>
  <c r="J8" i="54"/>
  <c r="J10" i="54"/>
  <c r="F8" i="54"/>
  <c r="F10" i="54"/>
  <c r="F18" i="54"/>
  <c r="F26" i="54"/>
  <c r="G2" i="48"/>
  <c r="F2" i="51"/>
  <c r="G56" i="51"/>
  <c r="A68" i="54"/>
  <c r="F5" i="54"/>
  <c r="J40" i="57"/>
  <c r="F37" i="33"/>
  <c r="G33" i="34"/>
  <c r="K36" i="37"/>
  <c r="N70" i="54"/>
  <c r="F5" i="48"/>
  <c r="E5" i="48"/>
  <c r="E5" i="51"/>
  <c r="D5" i="51"/>
  <c r="J26" i="57"/>
  <c r="A5" i="33"/>
  <c r="B5" i="33"/>
  <c r="E5" i="33"/>
  <c r="C44" i="52"/>
  <c r="C71" i="52"/>
  <c r="F65" i="52"/>
  <c r="D71" i="52"/>
  <c r="D50" i="64"/>
  <c r="F50" i="64"/>
  <c r="H50" i="64"/>
  <c r="J50" i="64"/>
  <c r="L50" i="64"/>
  <c r="N50" i="64"/>
  <c r="D16" i="64"/>
  <c r="E16" i="64"/>
  <c r="F16" i="64"/>
  <c r="G16" i="64"/>
  <c r="H16" i="64"/>
  <c r="I16" i="64"/>
  <c r="J16" i="64"/>
  <c r="K16" i="64"/>
  <c r="L16" i="64"/>
  <c r="M16" i="64"/>
  <c r="N16" i="64"/>
  <c r="C35" i="52"/>
  <c r="C45" i="52"/>
  <c r="O22" i="64"/>
  <c r="O44" i="64"/>
  <c r="E102" i="51"/>
  <c r="D102" i="51"/>
  <c r="F102" i="51"/>
  <c r="H102" i="51"/>
  <c r="K32" i="37"/>
  <c r="C50" i="64"/>
  <c r="C54" i="64"/>
  <c r="D52" i="64"/>
  <c r="D54" i="64"/>
  <c r="E52" i="64"/>
  <c r="E41" i="66"/>
  <c r="E87" i="66"/>
  <c r="E92" i="66"/>
  <c r="G87" i="66"/>
  <c r="G92" i="66"/>
  <c r="G102" i="51"/>
  <c r="O15" i="64"/>
  <c r="J18" i="54"/>
  <c r="J26" i="54"/>
  <c r="E50" i="64"/>
  <c r="G50" i="64"/>
  <c r="I50" i="64"/>
  <c r="K50" i="64"/>
  <c r="M50" i="64"/>
  <c r="E29" i="52"/>
  <c r="D41" i="66"/>
  <c r="D98" i="66"/>
  <c r="G41" i="66"/>
  <c r="G98" i="66"/>
  <c r="D92" i="66"/>
  <c r="F87" i="66"/>
  <c r="F92" i="66"/>
  <c r="C62" i="52"/>
  <c r="F55" i="52"/>
  <c r="E34" i="52"/>
  <c r="F34" i="52"/>
  <c r="E30" i="52"/>
  <c r="F30" i="52"/>
  <c r="E27" i="52"/>
  <c r="F27" i="52"/>
  <c r="F56" i="52"/>
  <c r="H448" i="48"/>
  <c r="E38" i="52"/>
  <c r="E542" i="48"/>
  <c r="E448" i="48"/>
  <c r="G542" i="48"/>
  <c r="E17" i="52"/>
  <c r="F17" i="52"/>
  <c r="E62" i="52"/>
  <c r="I542" i="48"/>
  <c r="E67" i="52"/>
  <c r="F67" i="52"/>
  <c r="H542" i="48"/>
  <c r="E40" i="52"/>
  <c r="F40" i="52"/>
  <c r="F448" i="48"/>
  <c r="E28" i="52"/>
  <c r="F28" i="52"/>
  <c r="G448" i="48"/>
  <c r="I448" i="48"/>
  <c r="I544" i="48"/>
  <c r="I545" i="48"/>
  <c r="F542" i="48"/>
  <c r="F57" i="52"/>
  <c r="N58" i="54"/>
  <c r="N64" i="54"/>
  <c r="C45" i="64"/>
  <c r="P50" i="64"/>
  <c r="P54" i="64"/>
  <c r="F66" i="52"/>
  <c r="E33" i="52"/>
  <c r="F33" i="52"/>
  <c r="Q21" i="64"/>
  <c r="Q22" i="64"/>
  <c r="Q44" i="64"/>
  <c r="Q7" i="64"/>
  <c r="Q15" i="64"/>
  <c r="E11" i="52"/>
  <c r="F11" i="52"/>
  <c r="D35" i="52"/>
  <c r="E39" i="52"/>
  <c r="F39" i="52"/>
  <c r="F60" i="52"/>
  <c r="E7" i="52"/>
  <c r="F7" i="52"/>
  <c r="E5" i="52"/>
  <c r="F5" i="52"/>
  <c r="C72" i="52"/>
  <c r="E10" i="52"/>
  <c r="F10" i="52"/>
  <c r="E6" i="52"/>
  <c r="F6" i="52"/>
  <c r="C21" i="52"/>
  <c r="E16" i="52"/>
  <c r="F16" i="52"/>
  <c r="D12" i="52"/>
  <c r="D21" i="52"/>
  <c r="F29" i="52"/>
  <c r="D62" i="52"/>
  <c r="D72" i="52"/>
  <c r="D44" i="52"/>
  <c r="E4" i="52"/>
  <c r="C12" i="52"/>
  <c r="O50" i="64"/>
  <c r="O54" i="64"/>
  <c r="E54" i="64"/>
  <c r="F52" i="64"/>
  <c r="F54" i="64"/>
  <c r="G52" i="64"/>
  <c r="G54" i="64"/>
  <c r="H52" i="64"/>
  <c r="H54" i="64"/>
  <c r="I52" i="64"/>
  <c r="I54" i="64"/>
  <c r="J52" i="64"/>
  <c r="J54" i="64"/>
  <c r="K52" i="64"/>
  <c r="K54" i="64"/>
  <c r="L52" i="64"/>
  <c r="L54" i="64"/>
  <c r="M52" i="64"/>
  <c r="M54" i="64"/>
  <c r="N52" i="64"/>
  <c r="N54" i="64"/>
  <c r="E98" i="66"/>
  <c r="F98" i="66"/>
  <c r="G544" i="48"/>
  <c r="G545" i="48"/>
  <c r="G554" i="48"/>
  <c r="E544" i="48"/>
  <c r="E545" i="48"/>
  <c r="F71" i="52"/>
  <c r="E71" i="52"/>
  <c r="E72" i="52"/>
  <c r="E15" i="52"/>
  <c r="F15" i="52"/>
  <c r="F21" i="52"/>
  <c r="F544" i="48"/>
  <c r="F545" i="48"/>
  <c r="F551" i="48"/>
  <c r="H544" i="48"/>
  <c r="H545" i="48"/>
  <c r="H554" i="48"/>
  <c r="E44" i="52"/>
  <c r="F62" i="52"/>
  <c r="E35" i="52"/>
  <c r="L64" i="54"/>
  <c r="I551" i="48"/>
  <c r="I553" i="48"/>
  <c r="C22" i="52"/>
  <c r="D22" i="52"/>
  <c r="I554" i="48"/>
  <c r="F38" i="52"/>
  <c r="F44" i="52"/>
  <c r="Q50" i="64"/>
  <c r="Q54" i="64"/>
  <c r="Q45" i="64"/>
  <c r="D45" i="52"/>
  <c r="D45" i="64"/>
  <c r="C46" i="64"/>
  <c r="F35" i="52"/>
  <c r="F4" i="52"/>
  <c r="F12" i="52"/>
  <c r="E12" i="52"/>
  <c r="G553" i="48"/>
  <c r="H553" i="48"/>
  <c r="E554" i="48"/>
  <c r="E551" i="48"/>
  <c r="F72" i="52"/>
  <c r="G551" i="48"/>
  <c r="E45" i="52"/>
  <c r="E21" i="52"/>
  <c r="E22" i="52"/>
  <c r="F554" i="48"/>
  <c r="F553" i="48"/>
  <c r="H551" i="48"/>
  <c r="F22" i="52"/>
  <c r="F45" i="52"/>
  <c r="D46" i="64"/>
  <c r="E45" i="64"/>
  <c r="E46" i="64"/>
  <c r="F45" i="64"/>
  <c r="F46" i="64"/>
  <c r="G45" i="64"/>
  <c r="G46" i="64"/>
  <c r="H45" i="64"/>
  <c r="H46" i="64"/>
  <c r="I45" i="64"/>
  <c r="J45" i="64"/>
  <c r="I46" i="64"/>
  <c r="J46" i="64"/>
  <c r="K45" i="64"/>
  <c r="K46" i="64"/>
  <c r="L45" i="64"/>
  <c r="L46" i="64"/>
  <c r="M45" i="64"/>
  <c r="N45" i="64"/>
  <c r="M46" i="64"/>
  <c r="N46" i="64"/>
  <c r="O45" i="64"/>
</calcChain>
</file>

<file path=xl/comments1.xml><?xml version="1.0" encoding="utf-8"?>
<comments xmlns="http://schemas.openxmlformats.org/spreadsheetml/2006/main">
  <authors>
    <author>Stefani Hogan</author>
  </authors>
  <commentList>
    <comment ref="F34" authorId="0">
      <text>
        <r>
          <rPr>
            <b/>
            <sz val="9"/>
            <color indexed="81"/>
            <rFont val="Tahoma"/>
            <family val="2"/>
          </rPr>
          <t xml:space="preserve">Source:  2017 DSA Payment Book </t>
        </r>
        <r>
          <rPr>
            <sz val="9"/>
            <color indexed="81"/>
            <rFont val="Tahoma"/>
            <family val="2"/>
          </rPr>
          <t xml:space="preserve">
Feb 1, 2017 Basic Guar. Projections All Tab </t>
        </r>
      </text>
    </comment>
    <comment ref="N34" authorId="0">
      <text>
        <r>
          <rPr>
            <b/>
            <sz val="9"/>
            <color indexed="81"/>
            <rFont val="Tahoma"/>
            <family val="2"/>
          </rPr>
          <t>Source: 2017 DSA payment book, Feb 1, 2017 Basic Guar. Projections All Tab, Q3 Outside Revenue (actuals)</t>
        </r>
        <r>
          <rPr>
            <sz val="9"/>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G548"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text>
        <r>
          <rPr>
            <sz val="10"/>
            <color indexed="81"/>
            <rFont val="Tahoma"/>
            <family val="2"/>
          </rPr>
          <t>Reminder: The budget must have a POSITIVE ending balance.</t>
        </r>
        <r>
          <rPr>
            <sz val="8"/>
            <color indexed="81"/>
            <rFont val="Tahoma"/>
            <family val="2"/>
          </rPr>
          <t xml:space="preserve">
</t>
        </r>
      </text>
    </comment>
    <comment ref="I550" author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Adrienne Lawrence</author>
  </authors>
  <commentList>
    <comment ref="F89"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text>
        <r>
          <rPr>
            <sz val="10"/>
            <color indexed="81"/>
            <rFont val="Tahoma"/>
            <family val="2"/>
          </rPr>
          <t>Reminder: The budget must have a POSITIVE ending balance.</t>
        </r>
        <r>
          <rPr>
            <sz val="8"/>
            <color indexed="81"/>
            <rFont val="Tahoma"/>
            <family val="2"/>
          </rPr>
          <t xml:space="preserve">
</t>
        </r>
      </text>
    </comment>
    <comment ref="G92" authorId="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<sst xmlns="http://schemas.openxmlformats.org/spreadsheetml/2006/main" count="1789" uniqueCount="717">
  <si>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</si>
  <si>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</si>
  <si>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</si>
  <si>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</si>
  <si>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</si>
  <si>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</si>
  <si>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</si>
  <si>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</si>
  <si>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</si>
  <si>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</si>
  <si>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</si>
  <si>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</si>
  <si>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</si>
  <si>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</si>
  <si>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</si>
  <si>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</si>
  <si>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</si>
  <si>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</si>
  <si>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LOBBY EXPENSE</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</si>
  <si>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</si>
  <si>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</si>
  <si>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</si>
  <si>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</si>
  <si>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</si>
  <si>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</si>
  <si>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</si>
  <si>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</si>
  <si>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</si>
  <si>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</si>
  <si>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</si>
  <si>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</si>
  <si>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</si>
  <si>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</si>
  <si>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</si>
  <si>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</si>
  <si>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</si>
  <si>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</si>
  <si>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</si>
  <si>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</si>
  <si>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</si>
  <si>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</si>
  <si>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</si>
  <si>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</si>
  <si>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</si>
  <si>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</si>
  <si>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</si>
  <si>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</si>
  <si>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</si>
  <si>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</si>
  <si>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</si>
  <si>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</si>
  <si>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</si>
  <si>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</si>
  <si>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</si>
  <si>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</si>
  <si>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</si>
  <si>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</si>
  <si>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</si>
  <si>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</si>
  <si>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</si>
  <si>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</si>
  <si>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</si>
  <si>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</si>
  <si>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</si>
  <si>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</si>
  <si>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</si>
  <si>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</si>
  <si>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</si>
  <si>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</si>
  <si>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</si>
  <si>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</si>
  <si>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</si>
  <si>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</si>
  <si>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</si>
  <si>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</si>
  <si>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</si>
  <si>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</si>
  <si>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</si>
  <si>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</si>
  <si>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</si>
  <si>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</si>
  <si>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</si>
  <si>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</si>
  <si>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</si>
  <si>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</si>
  <si>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</si>
  <si>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</si>
  <si>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</si>
  <si>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</si>
  <si>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</si>
  <si>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</si>
  <si>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</si>
  <si>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</si>
  <si>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</si>
  <si>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</si>
  <si>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</si>
  <si>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</si>
  <si>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</si>
  <si>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</si>
  <si>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</si>
  <si>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</si>
  <si>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</si>
  <si>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</si>
  <si>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</si>
  <si>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</si>
  <si>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</si>
  <si>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</si>
  <si>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</si>
  <si>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</si>
  <si>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</si>
  <si>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</si>
  <si>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</si>
  <si>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</si>
  <si>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</si>
  <si>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</si>
  <si>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</si>
  <si>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</si>
  <si>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</si>
  <si>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</si>
  <si>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</si>
  <si>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</si>
  <si>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</si>
  <si>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</si>
  <si>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</si>
  <si>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</si>
  <si>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</si>
  <si>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</si>
  <si>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</si>
  <si>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</si>
  <si>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</si>
  <si>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</si>
  <si>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</si>
  <si>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</si>
  <si>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</si>
  <si>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</si>
  <si>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</si>
  <si>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</si>
  <si>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</si>
  <si>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</si>
  <si>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</si>
  <si>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</si>
  <si>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</si>
  <si>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</si>
  <si>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</si>
  <si>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</si>
  <si>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</si>
  <si>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</si>
  <si>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</si>
  <si>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</si>
  <si>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</si>
  <si>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</si>
  <si>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</si>
  <si>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</si>
  <si>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</si>
  <si>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</si>
  <si>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</si>
  <si>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</si>
  <si>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</si>
  <si>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</si>
  <si>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</si>
  <si>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</si>
  <si>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</si>
  <si>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</si>
  <si>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</si>
  <si>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</si>
  <si>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</si>
  <si>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</si>
  <si>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</si>
  <si>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</si>
  <si>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</si>
  <si>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</si>
  <si>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</si>
  <si>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</si>
  <si>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</si>
  <si>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</si>
  <si>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</si>
  <si>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</si>
  <si>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</si>
  <si>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</si>
  <si>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</si>
  <si>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</si>
  <si>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</si>
  <si>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</si>
  <si>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</si>
  <si>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</si>
  <si>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</si>
  <si>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</si>
  <si>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</si>
  <si>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</si>
  <si>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</si>
  <si>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</si>
  <si>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</si>
  <si>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</si>
  <si>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</si>
  <si>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</si>
  <si>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</si>
  <si>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</si>
  <si>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</si>
  <si>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</si>
  <si>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</si>
  <si>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</si>
  <si>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</si>
  <si>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</si>
  <si>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</si>
  <si>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</si>
  <si>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</si>
  <si>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</si>
  <si>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</si>
  <si>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</si>
  <si>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</si>
  <si>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</si>
  <si>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</si>
  <si>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</si>
  <si>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</si>
  <si>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</si>
  <si>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</si>
  <si>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</si>
  <si>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</si>
  <si>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</si>
  <si>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</si>
  <si>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</si>
  <si>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</si>
  <si>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</si>
  <si>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</si>
  <si>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</si>
  <si>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</si>
  <si>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</si>
  <si>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</si>
  <si>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</si>
  <si>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</si>
  <si>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</si>
  <si>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</si>
  <si>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</si>
  <si>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</si>
  <si>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</si>
  <si>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</si>
  <si>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</si>
  <si>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</si>
  <si>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</si>
  <si>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</si>
  <si>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(1)                                                                             PROGRAM OR FUNCTION</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</si>
  <si>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</si>
  <si>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</si>
  <si>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</si>
  <si>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</si>
  <si>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</si>
  <si>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</si>
  <si>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</si>
  <si>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</si>
  <si>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</si>
  <si>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</si>
  <si>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</si>
  <si>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</si>
  <si>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</si>
  <si>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</si>
  <si>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</si>
  <si>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</si>
  <si>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</si>
  <si>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</si>
  <si>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</si>
  <si>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</si>
  <si>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</si>
  <si>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</si>
  <si>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</si>
  <si>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</si>
  <si>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</si>
  <si>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</si>
  <si>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</si>
  <si>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</si>
  <si>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</si>
  <si>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</si>
  <si>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</si>
  <si>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</si>
  <si>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</si>
  <si>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</si>
  <si>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</si>
  <si>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</si>
  <si>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</si>
  <si>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</si>
  <si>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</si>
  <si>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</si>
  <si>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</si>
  <si>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</si>
  <si>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</si>
  <si>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</si>
  <si>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</si>
  <si>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</si>
  <si>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</si>
  <si>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</si>
  <si>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</si>
  <si>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</si>
  <si>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</si>
  <si>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</si>
  <si>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</si>
  <si>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</si>
  <si>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</si>
  <si>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</si>
  <si>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TOTAL FACILITIES ACQUISITION AND CONSTRUCTION</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</si>
  <si>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</si>
  <si>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</si>
  <si>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</si>
  <si>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</si>
  <si>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</si>
  <si>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</si>
  <si>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</si>
  <si>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</si>
  <si>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</si>
  <si>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</si>
  <si>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</si>
  <si>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</si>
  <si>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</si>
  <si>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</si>
  <si>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</si>
  <si>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</si>
  <si>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</si>
  <si>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</si>
  <si>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</si>
  <si>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</si>
  <si>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</si>
  <si>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</si>
  <si>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</si>
  <si>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</si>
  <si>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</si>
  <si>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</si>
  <si>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</si>
  <si>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</si>
  <si>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</si>
  <si>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</si>
  <si>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</si>
  <si>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</si>
  <si>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</si>
  <si>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</si>
  <si>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</si>
  <si>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</si>
  <si>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</si>
  <si>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</si>
  <si>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</si>
  <si>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</si>
  <si>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</si>
  <si>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</si>
  <si>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</si>
  <si>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</si>
  <si>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</si>
  <si>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</si>
  <si>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</si>
  <si>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</si>
  <si>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</si>
  <si>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</si>
  <si>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</si>
  <si>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</si>
  <si>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</si>
  <si>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</si>
  <si>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</si>
  <si>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</si>
  <si>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</si>
  <si>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</si>
  <si>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</si>
  <si>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</si>
  <si>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</si>
  <si>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</si>
  <si>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</si>
  <si>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</si>
  <si>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</si>
  <si>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</si>
  <si>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</si>
  <si>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</si>
  <si>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</si>
  <si>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</si>
  <si>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</si>
  <si>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</si>
  <si>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</si>
  <si>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</si>
  <si>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</si>
  <si>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</si>
  <si>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</si>
  <si>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</si>
  <si>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</si>
  <si>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</si>
  <si>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</si>
  <si>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</si>
  <si>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</si>
  <si>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</si>
  <si>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</si>
  <si>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</si>
  <si>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</si>
  <si>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</si>
  <si>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</si>
  <si>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</si>
  <si>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</si>
  <si>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</si>
  <si>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</si>
  <si>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</si>
  <si>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</si>
  <si>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</si>
  <si>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</si>
  <si>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</si>
  <si>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</si>
  <si>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</si>
  <si>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</si>
  <si>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</si>
  <si>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</si>
  <si>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</si>
  <si>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</si>
  <si>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</si>
  <si>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</si>
  <si>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</si>
  <si>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</si>
  <si>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</si>
  <si>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</si>
  <si>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</si>
  <si>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</si>
  <si>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</si>
  <si>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</si>
  <si>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</si>
  <si>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</si>
  <si>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</si>
  <si>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</si>
  <si>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</si>
  <si>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</si>
  <si>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</si>
  <si>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</si>
  <si>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</si>
  <si>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</si>
  <si>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</si>
  <si>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</si>
  <si>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</si>
  <si>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</si>
  <si>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</si>
  <si>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</si>
  <si>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</si>
  <si>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</si>
  <si>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</si>
  <si>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</si>
  <si>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</si>
  <si>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</si>
  <si>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</si>
  <si>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</si>
  <si>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</si>
  <si>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</si>
  <si>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</si>
  <si>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</si>
  <si>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</si>
  <si>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</si>
  <si>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</si>
  <si>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</si>
  <si>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</si>
  <si>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</si>
  <si>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</si>
  <si>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</si>
  <si>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</si>
  <si>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</si>
  <si>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</si>
  <si>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</si>
  <si>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</si>
  <si>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</si>
  <si>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</si>
  <si>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</si>
  <si>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</si>
  <si>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</si>
  <si>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</si>
  <si>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</si>
  <si>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</si>
  <si>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</si>
  <si>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</si>
  <si>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</si>
  <si>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</si>
  <si>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</si>
  <si>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</si>
  <si>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</si>
  <si>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</si>
  <si>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</si>
  <si>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</si>
  <si>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</si>
  <si>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</si>
  <si>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</si>
  <si>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</si>
  <si>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</si>
  <si>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</si>
  <si>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</si>
  <si>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</si>
  <si>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</si>
  <si>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</si>
  <si>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</si>
  <si>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</si>
  <si>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</si>
  <si>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</si>
  <si>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</si>
  <si>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</si>
  <si>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</si>
  <si>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</si>
  <si>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</si>
  <si>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</si>
  <si>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</si>
  <si>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</si>
  <si>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</si>
  <si>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</si>
  <si>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</si>
  <si>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</si>
  <si>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</si>
  <si>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</si>
  <si>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</si>
  <si>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Type:</t>
  </si>
  <si>
    <t>Distributive School Acct</t>
  </si>
  <si>
    <t>Total Revenues</t>
  </si>
  <si>
    <t>Total Revenues Y-T-D</t>
  </si>
  <si>
    <t>Salaries &amp; Benefits</t>
  </si>
  <si>
    <t>Total Salaries &amp; Ben</t>
  </si>
  <si>
    <t>Operating</t>
  </si>
  <si>
    <t>Utilities</t>
  </si>
  <si>
    <t>Contracts</t>
  </si>
  <si>
    <t>Textbooks</t>
  </si>
  <si>
    <t>Equipment</t>
  </si>
  <si>
    <t>Total Expenses</t>
  </si>
  <si>
    <t>Total Expenses Y-T-D</t>
  </si>
  <si>
    <t>Percent of Budget</t>
  </si>
  <si>
    <t>Projected Cash Balance Statement</t>
  </si>
  <si>
    <t>Net change in Cash (F/B)</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</si>
  <si>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</si>
  <si>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</si>
  <si>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</si>
  <si>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</si>
  <si>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</si>
  <si>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</si>
  <si>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</si>
  <si>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</si>
  <si>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</si>
  <si>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</si>
  <si>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</si>
  <si>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CASH FLOW STATEMENT</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</si>
  <si>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</si>
  <si>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</si>
  <si>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</si>
  <si>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</si>
  <si>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</si>
  <si>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</si>
  <si>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</si>
  <si>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</si>
  <si>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</si>
  <si>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</si>
  <si>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</si>
  <si>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</si>
  <si>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</si>
  <si>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</si>
  <si>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</si>
  <si>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</si>
  <si>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</si>
  <si>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</si>
  <si>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</si>
  <si>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</si>
  <si>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</si>
  <si>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</si>
  <si>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</si>
  <si>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</si>
  <si>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</si>
  <si>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</si>
  <si>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</si>
  <si>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</si>
  <si>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</si>
  <si>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</si>
  <si>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</si>
  <si>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</si>
  <si>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</si>
  <si>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</si>
  <si>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</si>
  <si>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</si>
  <si>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FORM 11 CASH FLOW</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</si>
  <si>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</si>
  <si>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</si>
  <si>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</si>
  <si>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</si>
  <si>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</si>
  <si>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</si>
  <si>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</si>
  <si>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</si>
  <si>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</si>
  <si>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</si>
  <si>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</si>
  <si>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</si>
  <si>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</si>
  <si>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</si>
  <si>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</si>
  <si>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</si>
  <si>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</si>
  <si>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</si>
  <si>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</si>
  <si>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</si>
  <si>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</si>
  <si>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</si>
  <si>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</si>
  <si>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</si>
  <si>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</si>
  <si>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</si>
  <si>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</si>
  <si>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</si>
  <si>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</si>
  <si>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</si>
  <si>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</si>
  <si>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</si>
  <si>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</si>
  <si>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</si>
  <si>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</si>
  <si>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</si>
  <si>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</si>
  <si>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</si>
  <si>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</si>
  <si>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</si>
  <si>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</si>
  <si>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</si>
  <si>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</si>
  <si>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rPr>
      <t xml:space="preserve"> in column (3).</t>
    </r>
    <r>
      <rPr>
        <sz val="10"/>
        <rFont val="Arial"/>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</si>
  <si>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</si>
  <si>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</si>
  <si>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</si>
  <si>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</si>
  <si>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</si>
  <si>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</si>
  <si>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</si>
  <si>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</si>
  <si>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</si>
  <si>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</si>
  <si>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</si>
  <si>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</si>
  <si>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</si>
  <si>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</si>
  <si>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</si>
  <si>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</si>
  <si>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</si>
  <si>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</si>
  <si>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</si>
  <si>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</si>
  <si>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</si>
  <si>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</si>
  <si>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</si>
  <si>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</si>
  <si>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</si>
  <si>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</si>
  <si>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Per NAC 387.730:</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</si>
  <si>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</si>
  <si>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</si>
  <si>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</si>
  <si>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</si>
  <si>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</si>
  <si>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</si>
  <si>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</si>
  <si>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</si>
  <si>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</si>
  <si>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</si>
  <si>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</si>
  <si>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</si>
  <si>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</si>
  <si>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</si>
  <si>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</si>
  <si>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t>270 Gifted &amp; Talented - Program Number may change</t>
  </si>
  <si>
    <t>Program 430 - At Risk Education Programs Added</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</si>
  <si>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</si>
  <si>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 Body to NDE, Program Analyst - Fiscal Analysis Division - Legislative Counsel Bureau and the Charter School sponsor.</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</si>
  <si>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</si>
  <si>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</si>
  <si>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</si>
  <si>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</si>
  <si>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</si>
  <si>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</si>
  <si>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</si>
  <si>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</si>
  <si>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</si>
  <si>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</si>
  <si>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</si>
  <si>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</si>
  <si>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</si>
  <si>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</si>
  <si>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</si>
  <si>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</si>
  <si>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</si>
  <si>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</si>
  <si>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</si>
  <si>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</si>
  <si>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</si>
  <si>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</si>
  <si>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</si>
  <si>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</si>
  <si>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</si>
  <si>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</si>
  <si>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</si>
  <si>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</si>
  <si>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</si>
  <si>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</si>
  <si>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</si>
  <si>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</si>
  <si>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</si>
  <si>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</si>
  <si>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</si>
  <si>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</si>
  <si>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</si>
  <si>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</si>
  <si>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</si>
  <si>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</si>
  <si>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</si>
  <si>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2016/2017</t>
  </si>
  <si>
    <t>2017-2018</t>
  </si>
  <si>
    <t>June 30, 2018</t>
  </si>
  <si>
    <t>July 1, 2017</t>
  </si>
  <si>
    <t>Actual 2017 per pupil amount used for budgeting purposes</t>
  </si>
  <si>
    <t>Est. SY17-18</t>
  </si>
  <si>
    <t>Estimated dollar value of special education weighted funding</t>
  </si>
  <si>
    <t>(NRS 387.123)</t>
  </si>
  <si>
    <t>Per NAC 387.720:</t>
  </si>
  <si>
    <t xml:space="preserve">Enter the estimated dollar value of Special Education weighted funding anticipated to be received in FY18 (should be based upon FY17 funding).  </t>
  </si>
  <si>
    <t xml:space="preserve">SPED Funds from DSA                          </t>
  </si>
  <si>
    <t>STATE</t>
  </si>
  <si>
    <t xml:space="preserve">FEDERAL </t>
  </si>
  <si>
    <t>Local Revenue</t>
  </si>
  <si>
    <t>Purchased Services</t>
  </si>
  <si>
    <t>Other Expenditures</t>
  </si>
  <si>
    <t>CORAL ACADEMY OF LAS VEGAS</t>
  </si>
  <si>
    <t>Ann Diggins</t>
  </si>
  <si>
    <t>U.S BANK</t>
  </si>
  <si>
    <t>Amended Budget with proposed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</si>
</sst>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_(&quot;$&quot;* #,##0_);_(&quot;$&quot;* \(#,##0\);_(&quot;$&quot;* &quot;-&quot;??_);_(@_)"/>
    <numFmt numFmtId="172" formatCode="&quot;$&quot;#,##0"/>
    <numFmt numFmtId="173" formatCode="#,##0.0"/>
    <numFmt numFmtId="174" formatCode="&quot;$&quot;#,##0\ ;\(&quot;$&quot;#,##0\)"/>
    <numFmt numFmtId="175" formatCode="_(* #,##0.00_);_(* \(#,##0.00\);_(* \-??_);_(@_)"/>
    <numFmt numFmtId="176" formatCode="_(\$* #,##0.00_);_(\$* \(#,##0.00\);_(\$* \-??_);_(@_)"/>
    <numFmt numFmtId="177" formatCode="_ * #,##0.00_ ;_ * \-#,##0.00_ ;_ * \-??_ ;_ @_ "/>
  </numFmts>
  <fonts count="105"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b/>
      <sz val="10"/>
      <name val="Arial"/>
      <family val="2"/>
    </font>
    <font>
      <i/>
      <u val="singleAccounting"/>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1"/>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s>
  <fills count="6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s>
  <borders count="84">
    <border>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bottom style="mediumDashed">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medium">
        <color auto="1"/>
      </top>
      <bottom style="double">
        <color auto="1"/>
      </bottom>
      <diagonal/>
    </border>
    <border>
      <left/>
      <right/>
      <top style="medium">
        <color auto="1"/>
      </top>
      <bottom style="double">
        <color auto="1"/>
      </bottom>
      <diagonal/>
    </border>
    <border>
      <left style="thin">
        <color auto="1"/>
      </left>
      <right style="thin">
        <color auto="1"/>
      </right>
      <top style="double">
        <color auto="1"/>
      </top>
      <bottom style="double">
        <color auto="1"/>
      </bottom>
      <diagonal/>
    </border>
    <border>
      <left style="thin">
        <color auto="1"/>
      </left>
      <right/>
      <top/>
      <bottom style="double">
        <color auto="1"/>
      </bottom>
      <diagonal/>
    </border>
    <border>
      <left style="thin">
        <color auto="1"/>
      </left>
      <right/>
      <top style="double">
        <color auto="1"/>
      </top>
      <bottom style="double">
        <color auto="1"/>
      </bottom>
      <diagonal/>
    </border>
    <border>
      <left style="thin">
        <color auto="1"/>
      </left>
      <right/>
      <top style="double">
        <color auto="1"/>
      </top>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double">
        <color indexed="0"/>
      </top>
      <bottom/>
      <diagonal/>
    </border>
  </borders>
  <cellStyleXfs count="8673">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61" applyNumberFormat="0" applyAlignment="0" applyProtection="0"/>
    <xf numFmtId="0" fontId="40" fillId="10" borderId="62" applyNumberFormat="0" applyAlignment="0" applyProtection="0"/>
    <xf numFmtId="0" fontId="41" fillId="10" borderId="61" applyNumberFormat="0" applyAlignment="0" applyProtection="0"/>
    <xf numFmtId="0" fontId="42" fillId="0" borderId="63" applyNumberFormat="0" applyFill="0" applyAlignment="0" applyProtection="0"/>
    <xf numFmtId="0" fontId="43" fillId="11" borderId="6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6" applyNumberFormat="0" applyFill="0" applyAlignment="0" applyProtection="0"/>
    <xf numFmtId="0" fontId="4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7" fillId="36"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0" fillId="0" borderId="0"/>
    <xf numFmtId="0" fontId="3" fillId="0" borderId="0"/>
    <xf numFmtId="44" fontId="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12" borderId="65"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6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176" fontId="66" fillId="0" borderId="0"/>
    <xf numFmtId="176"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174"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58"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166" fontId="3" fillId="0" borderId="0"/>
    <xf numFmtId="0" fontId="2" fillId="0" borderId="0"/>
    <xf numFmtId="0" fontId="49"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3" fillId="0" borderId="0"/>
    <xf numFmtId="0" fontId="3"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3" fillId="0" borderId="0" applyFill="0"/>
    <xf numFmtId="0" fontId="2" fillId="0" borderId="0"/>
    <xf numFmtId="0" fontId="49" fillId="0" borderId="0"/>
    <xf numFmtId="0" fontId="2"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49"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49" fillId="0" borderId="0"/>
    <xf numFmtId="166" fontId="2" fillId="0" borderId="0"/>
    <xf numFmtId="0" fontId="2" fillId="0" borderId="0"/>
    <xf numFmtId="0" fontId="49" fillId="0" borderId="0"/>
    <xf numFmtId="0" fontId="3" fillId="0" borderId="0"/>
    <xf numFmtId="0" fontId="2" fillId="0" borderId="0"/>
    <xf numFmtId="0" fontId="2" fillId="0" borderId="0"/>
    <xf numFmtId="0" fontId="2" fillId="0" borderId="0"/>
    <xf numFmtId="0" fontId="2" fillId="0" borderId="0"/>
    <xf numFmtId="166" fontId="2" fillId="0" borderId="0"/>
    <xf numFmtId="0" fontId="49" fillId="0" borderId="0"/>
    <xf numFmtId="0" fontId="2" fillId="0" borderId="0"/>
    <xf numFmtId="166" fontId="3" fillId="0" borderId="0"/>
    <xf numFmtId="0" fontId="49" fillId="0" borderId="0"/>
    <xf numFmtId="166" fontId="3" fillId="0" borderId="0"/>
    <xf numFmtId="166" fontId="3" fillId="0" borderId="0"/>
    <xf numFmtId="0" fontId="49" fillId="0" borderId="0"/>
    <xf numFmtId="166" fontId="3" fillId="0" borderId="0"/>
    <xf numFmtId="0" fontId="3" fillId="0" borderId="0"/>
    <xf numFmtId="0" fontId="49"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xf numFmtId="9" fontId="66" fillId="0" borderId="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7"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3" applyNumberFormat="0" applyFont="0" applyFill="0" applyAlignment="0" applyProtection="0"/>
    <xf numFmtId="166"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8" borderId="0" applyNumberFormat="0" applyBorder="0" applyAlignment="0" applyProtection="0"/>
    <xf numFmtId="0" fontId="47" fillId="32" borderId="0" applyNumberFormat="0" applyBorder="0" applyAlignment="0" applyProtection="0"/>
    <xf numFmtId="0" fontId="47" fillId="3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25" borderId="0" applyNumberFormat="0" applyBorder="0" applyAlignment="0" applyProtection="0"/>
    <xf numFmtId="0" fontId="47" fillId="33" borderId="0" applyNumberFormat="0" applyBorder="0" applyAlignment="0" applyProtection="0"/>
    <xf numFmtId="0" fontId="37" fillId="7" borderId="0" applyNumberFormat="0" applyBorder="0" applyAlignment="0" applyProtection="0"/>
    <xf numFmtId="0" fontId="41" fillId="10" borderId="61"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6" fillId="6" borderId="0" applyNumberFormat="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9" fillId="9" borderId="61" applyNumberFormat="0" applyAlignment="0" applyProtection="0"/>
    <xf numFmtId="0" fontId="42" fillId="0" borderId="63" applyNumberFormat="0" applyFill="0" applyAlignment="0" applyProtection="0"/>
    <xf numFmtId="0" fontId="38" fillId="8" borderId="0" applyNumberFormat="0" applyBorder="0" applyAlignment="0" applyProtection="0"/>
    <xf numFmtId="0" fontId="2" fillId="0" borderId="0"/>
    <xf numFmtId="0" fontId="2" fillId="12" borderId="65" applyNumberFormat="0" applyFont="0" applyAlignment="0" applyProtection="0"/>
    <xf numFmtId="0" fontId="40" fillId="10" borderId="62" applyNumberFormat="0" applyAlignment="0" applyProtection="0"/>
    <xf numFmtId="9" fontId="2" fillId="0" borderId="0" applyFon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2" fillId="0" borderId="0"/>
    <xf numFmtId="0" fontId="3" fillId="0" borderId="0"/>
    <xf numFmtId="0" fontId="3" fillId="0" borderId="0"/>
    <xf numFmtId="0" fontId="3" fillId="0" borderId="0"/>
    <xf numFmtId="9" fontId="3" fillId="0" borderId="0" applyFont="0" applyFill="0" applyBorder="0" applyAlignment="0" applyProtection="0"/>
    <xf numFmtId="0" fontId="2" fillId="12" borderId="65" applyNumberFormat="0" applyFont="0" applyAlignment="0" applyProtection="0"/>
    <xf numFmtId="9" fontId="2" fillId="0" borderId="0" applyFont="0" applyFill="0" applyBorder="0" applyAlignment="0" applyProtection="0"/>
    <xf numFmtId="43" fontId="3"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2" borderId="0" applyNumberFormat="0" applyBorder="0" applyAlignment="0" applyProtection="0"/>
    <xf numFmtId="166"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166"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3"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3" fillId="0" borderId="0"/>
    <xf numFmtId="166" fontId="3" fillId="0" borderId="0"/>
    <xf numFmtId="166" fontId="3"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2" fillId="0" borderId="0"/>
    <xf numFmtId="166" fontId="3" fillId="0" borderId="0"/>
    <xf numFmtId="0" fontId="2" fillId="0" borderId="0"/>
    <xf numFmtId="0" fontId="77" fillId="0" borderId="60"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3"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166" fontId="55" fillId="0" borderId="0" applyNumberFormat="0" applyFill="0" applyBorder="0" applyAlignment="0" applyProtection="0"/>
    <xf numFmtId="0" fontId="2" fillId="0" borderId="0"/>
    <xf numFmtId="0" fontId="2" fillId="0" borderId="0"/>
    <xf numFmtId="0" fontId="2" fillId="0" borderId="0"/>
    <xf numFmtId="0" fontId="2" fillId="0" borderId="0"/>
    <xf numFmtId="166" fontId="3" fillId="0" borderId="0"/>
    <xf numFmtId="9" fontId="3" fillId="0" borderId="0" applyFont="0" applyFill="0" applyBorder="0" applyAlignment="0" applyProtection="0"/>
    <xf numFmtId="166" fontId="48" fillId="0" borderId="73" applyNumberFormat="0" applyFont="0" applyFill="0" applyAlignment="0" applyProtection="0"/>
    <xf numFmtId="43" fontId="3" fillId="0" borderId="0" applyFont="0" applyFill="0" applyBorder="0" applyAlignment="0" applyProtection="0"/>
    <xf numFmtId="0" fontId="2" fillId="0" borderId="0"/>
    <xf numFmtId="166" fontId="3" fillId="0" borderId="0"/>
    <xf numFmtId="0" fontId="2" fillId="4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9" borderId="0" applyNumberFormat="0" applyBorder="0" applyAlignment="0" applyProtection="0"/>
    <xf numFmtId="44" fontId="2" fillId="0" borderId="0" applyFont="0" applyFill="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0" borderId="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2" borderId="65" applyNumberFormat="0" applyFont="0" applyAlignment="0" applyProtection="0"/>
    <xf numFmtId="0" fontId="2" fillId="42" borderId="0" applyNumberFormat="0" applyBorder="0" applyAlignment="0" applyProtection="0"/>
    <xf numFmtId="9"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42" borderId="0" applyNumberFormat="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0" borderId="0"/>
    <xf numFmtId="0" fontId="2" fillId="40" borderId="0" applyNumberFormat="0" applyBorder="0" applyAlignment="0" applyProtection="0"/>
    <xf numFmtId="0" fontId="2" fillId="12" borderId="65" applyNumberFormat="0" applyFont="0" applyAlignment="0" applyProtection="0"/>
    <xf numFmtId="0" fontId="2" fillId="43"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40"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44" fontId="2" fillId="0" borderId="0" applyFont="0" applyFill="0" applyBorder="0" applyAlignment="0" applyProtection="0"/>
    <xf numFmtId="0" fontId="2" fillId="42"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33" fillId="0" borderId="58"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6" fillId="0" borderId="66" applyNumberFormat="0" applyFill="0" applyAlignment="0" applyProtection="0"/>
    <xf numFmtId="0" fontId="34" fillId="0" borderId="59" applyNumberFormat="0" applyFill="0" applyAlignment="0" applyProtection="0"/>
    <xf numFmtId="43" fontId="2" fillId="0" borderId="0" applyFont="0" applyFill="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0" fontId="2" fillId="42" borderId="0" applyNumberFormat="0" applyBorder="0" applyAlignment="0" applyProtection="0"/>
    <xf numFmtId="44" fontId="2" fillId="0" borderId="0" applyFont="0" applyFill="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0" borderId="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43" borderId="0" applyNumberFormat="0" applyBorder="0" applyAlignment="0" applyProtection="0"/>
    <xf numFmtId="0" fontId="2" fillId="0" borderId="0"/>
    <xf numFmtId="166" fontId="2" fillId="0" borderId="0"/>
    <xf numFmtId="0" fontId="2" fillId="0" borderId="0"/>
    <xf numFmtId="166" fontId="2" fillId="0" borderId="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5"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16" borderId="0" applyNumberFormat="0" applyBorder="0" applyAlignment="0" applyProtection="0"/>
    <xf numFmtId="0" fontId="47" fillId="42"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6" borderId="0" applyNumberFormat="0" applyBorder="0" applyAlignment="0" applyProtection="0"/>
    <xf numFmtId="0" fontId="47" fillId="28" borderId="0" applyNumberFormat="0" applyBorder="0" applyAlignment="0" applyProtection="0"/>
    <xf numFmtId="0" fontId="47" fillId="44" borderId="0" applyNumberFormat="0" applyBorder="0" applyAlignment="0" applyProtection="0"/>
    <xf numFmtId="0" fontId="47" fillId="32"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39"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17" borderId="0" applyNumberFormat="0" applyBorder="0" applyAlignment="0" applyProtection="0"/>
    <xf numFmtId="0" fontId="47" fillId="45" borderId="0" applyNumberFormat="0" applyBorder="0" applyAlignment="0" applyProtection="0"/>
    <xf numFmtId="0" fontId="47" fillId="21" borderId="0" applyNumberFormat="0" applyBorder="0" applyAlignment="0" applyProtection="0"/>
    <xf numFmtId="0" fontId="47" fillId="46" borderId="0" applyNumberFormat="0" applyBorder="0" applyAlignment="0" applyProtection="0"/>
    <xf numFmtId="0" fontId="47" fillId="25" borderId="0" applyNumberFormat="0" applyBorder="0" applyAlignment="0" applyProtection="0"/>
    <xf numFmtId="0" fontId="47" fillId="48" borderId="0" applyNumberFormat="0" applyBorder="0" applyAlignment="0" applyProtection="0"/>
    <xf numFmtId="0" fontId="47" fillId="33" borderId="0" applyNumberFormat="0" applyBorder="0" applyAlignment="0" applyProtection="0"/>
    <xf numFmtId="0" fontId="47" fillId="49" borderId="0" applyNumberFormat="0" applyBorder="0" applyAlignment="0" applyProtection="0"/>
    <xf numFmtId="0" fontId="37" fillId="7" borderId="0" applyNumberFormat="0" applyBorder="0" applyAlignment="0" applyProtection="0"/>
    <xf numFmtId="0" fontId="37" fillId="50" borderId="0" applyNumberFormat="0" applyBorder="0" applyAlignment="0" applyProtection="0"/>
    <xf numFmtId="0" fontId="41" fillId="10" borderId="61" applyNumberFormat="0" applyAlignment="0" applyProtection="0"/>
    <xf numFmtId="0" fontId="68" fillId="51" borderId="6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5" fontId="66" fillId="0" borderId="0"/>
    <xf numFmtId="43" fontId="3" fillId="0" borderId="0" applyFont="0" applyFill="0" applyBorder="0" applyAlignment="0" applyProtection="0"/>
    <xf numFmtId="175" fontId="66" fillId="0" borderId="0"/>
    <xf numFmtId="44" fontId="3" fillId="0" borderId="0" applyFont="0" applyFill="0" applyBorder="0" applyAlignment="0" applyProtection="0"/>
    <xf numFmtId="176" fontId="66" fillId="0" borderId="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6"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6" borderId="0" applyNumberFormat="0" applyBorder="0" applyAlignment="0" applyProtection="0"/>
    <xf numFmtId="0" fontId="36" fillId="42" borderId="0" applyNumberFormat="0" applyBorder="0" applyAlignment="0" applyProtection="0"/>
    <xf numFmtId="0" fontId="70" fillId="0" borderId="69" applyNumberFormat="0" applyFill="0" applyAlignment="0" applyProtection="0"/>
    <xf numFmtId="0" fontId="62" fillId="0" borderId="69" applyNumberFormat="0" applyFill="0" applyAlignment="0" applyProtection="0"/>
    <xf numFmtId="0" fontId="33" fillId="0" borderId="58" applyNumberFormat="0" applyFill="0" applyAlignment="0" applyProtection="0"/>
    <xf numFmtId="0" fontId="62" fillId="0" borderId="69"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34" fillId="0" borderId="59"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64" fillId="0" borderId="71" applyNumberFormat="0" applyFill="0" applyAlignment="0" applyProtection="0"/>
    <xf numFmtId="0" fontId="35" fillId="0" borderId="6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9"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42" fillId="0" borderId="63" applyNumberFormat="0" applyFill="0" applyAlignment="0" applyProtection="0"/>
    <xf numFmtId="0" fontId="38" fillId="8" borderId="0" applyNumberFormat="0" applyBorder="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66" fillId="0" borderId="0"/>
    <xf numFmtId="0" fontId="2" fillId="0" borderId="0"/>
    <xf numFmtId="0" fontId="3" fillId="0" borderId="0"/>
    <xf numFmtId="0" fontId="3" fillId="0" borderId="0"/>
    <xf numFmtId="0" fontId="3" fillId="0" borderId="0"/>
    <xf numFmtId="0" fontId="3"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10" borderId="62" applyNumberFormat="0" applyAlignment="0" applyProtection="0"/>
    <xf numFmtId="0" fontId="40" fillId="51" borderId="62" applyNumberFormat="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66" fillId="0" borderId="0"/>
    <xf numFmtId="9" fontId="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46" fillId="0" borderId="74"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2" borderId="0" applyNumberFormat="0" applyBorder="0" applyAlignment="0" applyProtection="0"/>
    <xf numFmtId="0" fontId="62"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74"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4" applyNumberFormat="0" applyFill="0" applyAlignment="0" applyProtection="0"/>
    <xf numFmtId="0" fontId="46" fillId="0" borderId="7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44" fontId="2" fillId="0" borderId="0" applyFont="0" applyFill="0" applyBorder="0" applyAlignment="0" applyProtection="0"/>
    <xf numFmtId="43" fontId="2" fillId="0" borderId="0" applyFont="0" applyFill="0" applyBorder="0" applyAlignment="0" applyProtection="0"/>
    <xf numFmtId="0" fontId="2" fillId="35"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alignment vertical="top"/>
    </xf>
    <xf numFmtId="166" fontId="2" fillId="0" borderId="0"/>
    <xf numFmtId="0" fontId="2" fillId="0" borderId="0"/>
    <xf numFmtId="166" fontId="2" fillId="0" borderId="0"/>
    <xf numFmtId="166" fontId="2" fillId="0" borderId="0"/>
    <xf numFmtId="0" fontId="3" fillId="0" borderId="0">
      <alignment vertical="top"/>
    </xf>
    <xf numFmtId="0" fontId="2" fillId="0" borderId="0"/>
    <xf numFmtId="0" fontId="2" fillId="0" borderId="0"/>
    <xf numFmtId="0" fontId="2" fillId="0" borderId="0"/>
    <xf numFmtId="0" fontId="3" fillId="0" borderId="0"/>
    <xf numFmtId="0" fontId="2" fillId="0" borderId="0"/>
    <xf numFmtId="0" fontId="2" fillId="0" borderId="0"/>
    <xf numFmtId="0" fontId="2" fillId="12" borderId="65" applyNumberFormat="0" applyFont="0" applyAlignment="0" applyProtection="0"/>
    <xf numFmtId="0" fontId="2" fillId="12" borderId="6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67" fillId="43" borderId="75" applyNumberFormat="0" applyProtection="0">
      <alignment vertical="center"/>
    </xf>
    <xf numFmtId="4" fontId="78" fillId="43" borderId="75" applyNumberFormat="0" applyProtection="0">
      <alignment vertical="center"/>
    </xf>
    <xf numFmtId="4" fontId="67" fillId="43" borderId="75" applyNumberFormat="0" applyProtection="0">
      <alignment horizontal="left" vertical="center" indent="1"/>
    </xf>
    <xf numFmtId="0" fontId="67" fillId="43" borderId="75" applyNumberFormat="0" applyProtection="0">
      <alignment horizontal="left" vertical="top" indent="1"/>
    </xf>
    <xf numFmtId="4" fontId="67" fillId="53" borderId="0" applyNumberFormat="0" applyProtection="0">
      <alignment horizontal="left" vertical="center" indent="1"/>
    </xf>
    <xf numFmtId="4" fontId="61" fillId="44" borderId="75" applyNumberFormat="0" applyProtection="0">
      <alignment horizontal="right" vertical="center"/>
    </xf>
    <xf numFmtId="4" fontId="61" fillId="39" borderId="75" applyNumberFormat="0" applyProtection="0">
      <alignment horizontal="right" vertical="center"/>
    </xf>
    <xf numFmtId="4" fontId="61" fillId="49" borderId="75" applyNumberFormat="0" applyProtection="0">
      <alignment horizontal="right" vertical="center"/>
    </xf>
    <xf numFmtId="4" fontId="61" fillId="46" borderId="75" applyNumberFormat="0" applyProtection="0">
      <alignment horizontal="right" vertical="center"/>
    </xf>
    <xf numFmtId="4" fontId="61" fillId="54" borderId="75" applyNumberFormat="0" applyProtection="0">
      <alignment horizontal="right" vertical="center"/>
    </xf>
    <xf numFmtId="4" fontId="61" fillId="45" borderId="75" applyNumberFormat="0" applyProtection="0">
      <alignment horizontal="right" vertical="center"/>
    </xf>
    <xf numFmtId="4" fontId="61" fillId="55" borderId="75" applyNumberFormat="0" applyProtection="0">
      <alignment horizontal="right" vertical="center"/>
    </xf>
    <xf numFmtId="4" fontId="61" fillId="56" borderId="75" applyNumberFormat="0" applyProtection="0">
      <alignment horizontal="right" vertical="center"/>
    </xf>
    <xf numFmtId="4" fontId="61" fillId="57" borderId="75" applyNumberFormat="0" applyProtection="0">
      <alignment horizontal="right" vertical="center"/>
    </xf>
    <xf numFmtId="4" fontId="67" fillId="58" borderId="76" applyNumberFormat="0" applyProtection="0">
      <alignment horizontal="left" vertical="center" indent="1"/>
    </xf>
    <xf numFmtId="4" fontId="61" fillId="59" borderId="0" applyNumberFormat="0" applyProtection="0">
      <alignment horizontal="left" vertical="center" indent="1"/>
    </xf>
    <xf numFmtId="4" fontId="79" fillId="48" borderId="0" applyNumberFormat="0" applyProtection="0">
      <alignment horizontal="left" vertical="center" indent="1"/>
    </xf>
    <xf numFmtId="4" fontId="61" fillId="53" borderId="75" applyNumberFormat="0" applyProtection="0">
      <alignment horizontal="right" vertical="center"/>
    </xf>
    <xf numFmtId="4" fontId="61" fillId="59" borderId="0" applyNumberFormat="0" applyProtection="0">
      <alignment horizontal="left" vertical="center" indent="1"/>
    </xf>
    <xf numFmtId="4" fontId="61" fillId="53" borderId="0" applyNumberFormat="0" applyProtection="0">
      <alignment horizontal="left" vertical="center" indent="1"/>
    </xf>
    <xf numFmtId="0" fontId="3" fillId="48" borderId="75" applyNumberFormat="0" applyProtection="0">
      <alignment horizontal="left" vertical="center" indent="1"/>
    </xf>
    <xf numFmtId="0" fontId="3" fillId="48" borderId="75" applyNumberFormat="0" applyProtection="0">
      <alignment horizontal="left" vertical="top" indent="1"/>
    </xf>
    <xf numFmtId="0" fontId="3" fillId="53" borderId="75" applyNumberFormat="0" applyProtection="0">
      <alignment horizontal="left" vertical="center" indent="1"/>
    </xf>
    <xf numFmtId="0" fontId="3" fillId="53" borderId="75" applyNumberFormat="0" applyProtection="0">
      <alignment horizontal="left" vertical="top" indent="1"/>
    </xf>
    <xf numFmtId="0" fontId="3" fillId="38" borderId="75" applyNumberFormat="0" applyProtection="0">
      <alignment horizontal="left" vertical="center" indent="1"/>
    </xf>
    <xf numFmtId="0" fontId="3" fillId="38" borderId="75" applyNumberFormat="0" applyProtection="0">
      <alignment horizontal="left" vertical="top" indent="1"/>
    </xf>
    <xf numFmtId="0" fontId="3" fillId="59" borderId="75" applyNumberFormat="0" applyProtection="0">
      <alignment horizontal="left" vertical="center" indent="1"/>
    </xf>
    <xf numFmtId="0" fontId="3" fillId="59" borderId="75" applyNumberFormat="0" applyProtection="0">
      <alignment horizontal="left" vertical="top" indent="1"/>
    </xf>
    <xf numFmtId="0" fontId="3" fillId="51" borderId="6" applyNumberFormat="0">
      <protection locked="0"/>
    </xf>
    <xf numFmtId="4" fontId="61" fillId="40" borderId="75" applyNumberFormat="0" applyProtection="0">
      <alignment vertical="center"/>
    </xf>
    <xf numFmtId="4" fontId="80" fillId="40" borderId="75" applyNumberFormat="0" applyProtection="0">
      <alignment vertical="center"/>
    </xf>
    <xf numFmtId="4" fontId="61" fillId="40" borderId="75" applyNumberFormat="0" applyProtection="0">
      <alignment horizontal="left" vertical="center" indent="1"/>
    </xf>
    <xf numFmtId="0" fontId="61" fillId="40" borderId="75" applyNumberFormat="0" applyProtection="0">
      <alignment horizontal="left" vertical="top" indent="1"/>
    </xf>
    <xf numFmtId="4" fontId="61" fillId="59" borderId="75" applyNumberFormat="0" applyProtection="0">
      <alignment horizontal="right" vertical="center"/>
    </xf>
    <xf numFmtId="4" fontId="80" fillId="59" borderId="75" applyNumberFormat="0" applyProtection="0">
      <alignment horizontal="right" vertical="center"/>
    </xf>
    <xf numFmtId="4" fontId="61" fillId="53" borderId="75" applyNumberFormat="0" applyProtection="0">
      <alignment horizontal="left" vertical="center" indent="1"/>
    </xf>
    <xf numFmtId="0" fontId="61" fillId="53" borderId="75" applyNumberFormat="0" applyProtection="0">
      <alignment horizontal="left" vertical="top" indent="1"/>
    </xf>
    <xf numFmtId="4" fontId="81" fillId="60" borderId="0" applyNumberFormat="0" applyProtection="0">
      <alignment horizontal="left" vertical="center" indent="1"/>
    </xf>
    <xf numFmtId="4" fontId="56" fillId="59" borderId="75" applyNumberFormat="0" applyProtection="0">
      <alignment horizontal="right" vertical="center"/>
    </xf>
    <xf numFmtId="0" fontId="65" fillId="0" borderId="0" applyNumberForma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7" fillId="0" borderId="0"/>
    <xf numFmtId="0" fontId="88" fillId="0" borderId="0"/>
    <xf numFmtId="0" fontId="3" fillId="0" borderId="0"/>
    <xf numFmtId="0" fontId="1" fillId="0" borderId="0"/>
    <xf numFmtId="0" fontId="3" fillId="0" borderId="0"/>
    <xf numFmtId="0" fontId="1" fillId="0" borderId="0"/>
    <xf numFmtId="0" fontId="88" fillId="0" borderId="0"/>
    <xf numFmtId="0" fontId="89" fillId="0" borderId="58" applyNumberFormat="0" applyFill="0" applyAlignment="0" applyProtection="0"/>
    <xf numFmtId="0" fontId="90" fillId="0" borderId="59" applyNumberFormat="0" applyFill="0" applyAlignment="0" applyProtection="0"/>
    <xf numFmtId="0" fontId="91" fillId="0" borderId="60" applyNumberFormat="0" applyFill="0" applyAlignment="0" applyProtection="0"/>
    <xf numFmtId="0" fontId="91" fillId="0" borderId="0" applyNumberFormat="0" applyFill="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61" applyNumberFormat="0" applyAlignment="0" applyProtection="0"/>
    <xf numFmtId="0" fontId="96" fillId="10" borderId="62" applyNumberFormat="0" applyAlignment="0" applyProtection="0"/>
    <xf numFmtId="0" fontId="97" fillId="10" borderId="61" applyNumberFormat="0" applyAlignment="0" applyProtection="0"/>
    <xf numFmtId="0" fontId="98" fillId="0" borderId="63" applyNumberFormat="0" applyFill="0" applyAlignment="0" applyProtection="0"/>
    <xf numFmtId="0" fontId="99" fillId="11" borderId="64" applyNumberFormat="0" applyAlignment="0" applyProtection="0"/>
    <xf numFmtId="0" fontId="100" fillId="0" borderId="0" applyNumberFormat="0" applyFill="0" applyBorder="0" applyAlignment="0" applyProtection="0"/>
    <xf numFmtId="0" fontId="88" fillId="12" borderId="65" applyNumberFormat="0" applyFont="0" applyAlignment="0" applyProtection="0"/>
    <xf numFmtId="0" fontId="101" fillId="0" borderId="0" applyNumberFormat="0" applyFill="0" applyBorder="0" applyAlignment="0" applyProtection="0"/>
    <xf numFmtId="0" fontId="102" fillId="0" borderId="66" applyNumberFormat="0" applyFill="0" applyAlignment="0" applyProtection="0"/>
    <xf numFmtId="0" fontId="103"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103" fillId="36" borderId="0" applyNumberFormat="0" applyBorder="0" applyAlignment="0" applyProtection="0"/>
    <xf numFmtId="0" fontId="3" fillId="0" borderId="0"/>
    <xf numFmtId="44" fontId="88" fillId="0" borderId="0" applyFont="0" applyFill="0" applyBorder="0" applyAlignment="0" applyProtection="0"/>
    <xf numFmtId="43" fontId="88" fillId="0" borderId="0" applyFont="0" applyFill="0" applyBorder="0" applyAlignment="0" applyProtection="0"/>
    <xf numFmtId="0" fontId="3" fillId="0" borderId="0">
      <alignment vertical="top"/>
    </xf>
    <xf numFmtId="4" fontId="3" fillId="0" borderId="0" applyFont="0" applyFill="0" applyBorder="0" applyAlignment="0" applyProtection="0"/>
    <xf numFmtId="7" fontId="3" fillId="0" borderId="0" applyFont="0" applyFill="0" applyBorder="0" applyAlignment="0" applyProtection="0"/>
    <xf numFmtId="0" fontId="104" fillId="0" borderId="0" applyNumberFormat="0" applyFont="0" applyFill="0" applyAlignment="0" applyProtection="0"/>
    <xf numFmtId="0" fontId="15" fillId="0" borderId="0" applyNumberFormat="0" applyFont="0" applyFill="0" applyAlignment="0" applyProtection="0"/>
    <xf numFmtId="0" fontId="3" fillId="0" borderId="83" applyNumberFormat="0" applyFont="0" applyBorder="0" applyAlignment="0" applyProtection="0"/>
    <xf numFmtId="0" fontId="3" fillId="0" borderId="0">
      <alignment vertical="top"/>
    </xf>
    <xf numFmtId="0" fontId="3" fillId="0" borderId="0">
      <alignment vertical="top"/>
    </xf>
    <xf numFmtId="44" fontId="88" fillId="0" borderId="0" applyFont="0" applyFill="0" applyBorder="0" applyAlignment="0" applyProtection="0"/>
    <xf numFmtId="9" fontId="88" fillId="0" borderId="0" applyFont="0" applyFill="0" applyBorder="0" applyAlignment="0" applyProtection="0"/>
    <xf numFmtId="0" fontId="1" fillId="0" borderId="0"/>
    <xf numFmtId="0" fontId="1" fillId="0" borderId="0"/>
    <xf numFmtId="0" fontId="57"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cellStyleXfs>
  <cellXfs count="693">
    <xf numFmtId="0" fontId="0" fillId="0" borderId="0" xfId="0"/>
    <xf numFmtId="0" fontId="5" fillId="0" borderId="0" xfId="0" applyFont="1" applyProtection="1"/>
    <xf numFmtId="14" fontId="5" fillId="0" borderId="0" xfId="0" applyNumberFormat="1" applyFont="1" applyAlignment="1" applyProtection="1">
      <alignment horizontal="right"/>
      <protection hidden="1"/>
    </xf>
    <xf numFmtId="0" fontId="7" fillId="0" borderId="0" xfId="0" applyFont="1" applyProtection="1">
      <protection hidden="1"/>
    </xf>
    <xf numFmtId="168" fontId="7" fillId="0" borderId="1" xfId="0" applyNumberFormat="1" applyFont="1" applyBorder="1" applyAlignment="1" applyProtection="1">
      <alignment horizontal="center" wrapText="1"/>
      <protection hidden="1"/>
    </xf>
    <xf numFmtId="0" fontId="7" fillId="0" borderId="2" xfId="0" applyFont="1" applyBorder="1" applyAlignment="1" applyProtection="1">
      <alignment horizontal="center"/>
      <protection hidden="1"/>
    </xf>
    <xf numFmtId="0" fontId="7" fillId="0" borderId="1" xfId="0" applyFont="1" applyBorder="1" applyAlignment="1" applyProtection="1">
      <alignment horizontal="center"/>
      <protection hidden="1"/>
    </xf>
    <xf numFmtId="49" fontId="5" fillId="0" borderId="0" xfId="0" applyNumberFormat="1" applyFont="1" applyAlignment="1" applyProtection="1">
      <alignment horizontal="left"/>
    </xf>
    <xf numFmtId="0" fontId="5" fillId="0" borderId="0" xfId="0" applyFont="1" applyAlignment="1" applyProtection="1">
      <alignment horizontal="center"/>
    </xf>
    <xf numFmtId="0" fontId="5" fillId="0" borderId="3" xfId="0" applyFont="1" applyBorder="1" applyAlignment="1" applyProtection="1">
      <alignment horizontal="center"/>
    </xf>
    <xf numFmtId="43" fontId="5" fillId="0" borderId="0" xfId="0" applyNumberFormat="1" applyFont="1" applyBorder="1" applyAlignment="1" applyProtection="1">
      <alignment horizontal="center"/>
    </xf>
    <xf numFmtId="0" fontId="5" fillId="0" borderId="0" xfId="0" quotePrefix="1" applyFont="1" applyProtection="1"/>
    <xf numFmtId="0" fontId="5" fillId="0" borderId="0" xfId="0" applyFont="1" applyBorder="1" applyProtection="1"/>
    <xf numFmtId="49" fontId="5" fillId="0" borderId="4" xfId="0" applyNumberFormat="1" applyFont="1" applyBorder="1" applyAlignment="1" applyProtection="1">
      <alignment horizontal="left"/>
    </xf>
    <xf numFmtId="0" fontId="5" fillId="0" borderId="4" xfId="0" applyFont="1" applyBorder="1" applyProtection="1"/>
    <xf numFmtId="0" fontId="5" fillId="0" borderId="5" xfId="0" applyFont="1" applyBorder="1" applyProtection="1"/>
    <xf numFmtId="0" fontId="5" fillId="0" borderId="0" xfId="0" applyFont="1" applyAlignment="1" applyProtection="1">
      <alignment horizontal="left"/>
    </xf>
    <xf numFmtId="5" fontId="5" fillId="0" borderId="0" xfId="0" applyNumberFormat="1" applyFont="1" applyFill="1" applyBorder="1" applyProtection="1"/>
    <xf numFmtId="0" fontId="5" fillId="0" borderId="0" xfId="0" applyFont="1" applyBorder="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center"/>
    </xf>
    <xf numFmtId="0" fontId="6" fillId="0" borderId="0" xfId="0" applyFont="1" applyAlignment="1" applyProtection="1">
      <alignment horizontal="left"/>
    </xf>
    <xf numFmtId="5" fontId="6" fillId="0" borderId="0" xfId="0" applyNumberFormat="1" applyFont="1" applyFill="1" applyBorder="1" applyProtection="1"/>
    <xf numFmtId="0" fontId="5" fillId="0" borderId="0" xfId="0" applyFont="1" applyAlignment="1" applyProtection="1">
      <alignment horizontal="right"/>
    </xf>
    <xf numFmtId="169" fontId="5" fillId="0" borderId="0" xfId="1" applyNumberFormat="1" applyFont="1" applyAlignment="1" applyProtection="1">
      <alignment horizontal="center"/>
    </xf>
    <xf numFmtId="170" fontId="5" fillId="0" borderId="6" xfId="1" applyNumberFormat="1" applyFont="1" applyBorder="1" applyProtection="1"/>
    <xf numFmtId="44" fontId="5" fillId="0" borderId="3" xfId="2" applyFont="1" applyFill="1" applyBorder="1" applyProtection="1"/>
    <xf numFmtId="44" fontId="5" fillId="0" borderId="3" xfId="2" applyFont="1" applyBorder="1" applyProtection="1"/>
    <xf numFmtId="5" fontId="5" fillId="0" borderId="0" xfId="0" applyNumberFormat="1" applyFont="1" applyBorder="1" applyProtection="1"/>
    <xf numFmtId="49" fontId="8" fillId="0" borderId="0" xfId="0" applyNumberFormat="1" applyFont="1" applyAlignment="1" applyProtection="1">
      <alignment horizontal="left"/>
    </xf>
    <xf numFmtId="14" fontId="5" fillId="0" borderId="0" xfId="0" applyNumberFormat="1" applyFont="1" applyAlignment="1" applyProtection="1">
      <alignment horizontal="right"/>
    </xf>
    <xf numFmtId="14" fontId="7" fillId="0" borderId="7" xfId="0" applyNumberFormat="1"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9" xfId="0" applyFont="1" applyBorder="1" applyAlignment="1" applyProtection="1">
      <alignment horizontal="center"/>
      <protection hidden="1"/>
    </xf>
    <xf numFmtId="14" fontId="7" fillId="0" borderId="9" xfId="0" applyNumberFormat="1" applyFont="1" applyBorder="1" applyAlignment="1" applyProtection="1">
      <alignment horizontal="center"/>
      <protection hidden="1"/>
    </xf>
    <xf numFmtId="0" fontId="7" fillId="0" borderId="0" xfId="0" applyFont="1" applyBorder="1" applyAlignment="1" applyProtection="1">
      <protection hidden="1"/>
    </xf>
    <xf numFmtId="0" fontId="10" fillId="0" borderId="0" xfId="0" applyFont="1" applyProtection="1"/>
    <xf numFmtId="0" fontId="10" fillId="0" borderId="8" xfId="0" applyFont="1" applyBorder="1" applyProtection="1"/>
    <xf numFmtId="0" fontId="7" fillId="0" borderId="0" xfId="0" applyFont="1" applyProtection="1"/>
    <xf numFmtId="0" fontId="15" fillId="0" borderId="0" xfId="0" applyFont="1" applyBorder="1" applyProtection="1"/>
    <xf numFmtId="0" fontId="10" fillId="0" borderId="8" xfId="0" applyFont="1" applyBorder="1" applyAlignment="1" applyProtection="1">
      <alignment horizontal="center"/>
    </xf>
    <xf numFmtId="0" fontId="10" fillId="0" borderId="10" xfId="0" quotePrefix="1" applyFont="1" applyBorder="1" applyAlignment="1" applyProtection="1">
      <alignment horizontal="center"/>
    </xf>
    <xf numFmtId="0" fontId="10" fillId="0" borderId="8" xfId="0" quotePrefix="1" applyFont="1" applyBorder="1" applyAlignment="1" applyProtection="1">
      <alignment horizontal="center"/>
    </xf>
    <xf numFmtId="0" fontId="7" fillId="0" borderId="3" xfId="0" applyFont="1" applyBorder="1" applyProtection="1"/>
    <xf numFmtId="0" fontId="7" fillId="0" borderId="1" xfId="0" applyFont="1" applyBorder="1" applyAlignment="1" applyProtection="1">
      <alignment horizontal="center"/>
    </xf>
    <xf numFmtId="0" fontId="10" fillId="0" borderId="11" xfId="0" applyFont="1" applyBorder="1" applyAlignment="1" applyProtection="1">
      <alignment horizontal="center"/>
    </xf>
    <xf numFmtId="0" fontId="10" fillId="0" borderId="1" xfId="0" applyFont="1" applyBorder="1" applyAlignment="1" applyProtection="1">
      <alignment horizontal="center"/>
    </xf>
    <xf numFmtId="0" fontId="7" fillId="0" borderId="8" xfId="0" applyFont="1" applyBorder="1" applyProtection="1"/>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Alignment="1" applyProtection="1">
      <alignment horizontal="center"/>
    </xf>
    <xf numFmtId="0" fontId="7" fillId="0" borderId="1" xfId="0" applyFont="1" applyBorder="1" applyProtection="1"/>
    <xf numFmtId="0" fontId="7" fillId="0" borderId="12" xfId="0" applyFont="1" applyBorder="1" applyProtection="1"/>
    <xf numFmtId="0" fontId="7" fillId="0" borderId="13" xfId="0" applyFont="1" applyBorder="1" applyProtection="1"/>
    <xf numFmtId="0" fontId="7" fillId="0" borderId="14" xfId="0" applyFont="1" applyBorder="1" applyProtection="1"/>
    <xf numFmtId="41" fontId="7" fillId="0" borderId="1" xfId="0" applyNumberFormat="1" applyFont="1" applyBorder="1" applyProtection="1"/>
    <xf numFmtId="0" fontId="10" fillId="0" borderId="15" xfId="0" applyFont="1" applyBorder="1" applyProtection="1"/>
    <xf numFmtId="0" fontId="7" fillId="0" borderId="15" xfId="0" applyFont="1" applyBorder="1" applyProtection="1"/>
    <xf numFmtId="0" fontId="7" fillId="0" borderId="0" xfId="0" applyFont="1" applyBorder="1" applyProtection="1"/>
    <xf numFmtId="44" fontId="5" fillId="0" borderId="3" xfId="0" applyNumberFormat="1" applyFont="1" applyBorder="1" applyProtection="1"/>
    <xf numFmtId="172" fontId="5" fillId="0" borderId="3" xfId="0" applyNumberFormat="1" applyFont="1" applyBorder="1" applyProtection="1"/>
    <xf numFmtId="41" fontId="5" fillId="0" borderId="0" xfId="0" applyNumberFormat="1" applyFont="1" applyFill="1" applyBorder="1" applyProtection="1"/>
    <xf numFmtId="172" fontId="5" fillId="0" borderId="0" xfId="0" applyNumberFormat="1" applyFont="1" applyBorder="1" applyProtection="1"/>
    <xf numFmtId="0" fontId="14" fillId="0" borderId="0" xfId="0" applyFont="1" applyProtection="1"/>
    <xf numFmtId="0" fontId="14" fillId="0" borderId="0" xfId="0" applyFont="1" applyAlignment="1" applyProtection="1">
      <alignment horizontal="left"/>
    </xf>
    <xf numFmtId="166" fontId="14" fillId="0" borderId="0" xfId="0" applyNumberFormat="1" applyFont="1" applyProtection="1"/>
    <xf numFmtId="0" fontId="14" fillId="0" borderId="0" xfId="0" applyFont="1" applyBorder="1" applyProtection="1"/>
    <xf numFmtId="38" fontId="14" fillId="0" borderId="0" xfId="0" applyNumberFormat="1" applyFont="1" applyBorder="1" applyAlignment="1" applyProtection="1">
      <alignment horizontal="center"/>
    </xf>
    <xf numFmtId="0" fontId="14" fillId="0" borderId="0" xfId="0" applyFont="1" applyAlignment="1" applyProtection="1">
      <alignment horizontal="right"/>
    </xf>
    <xf numFmtId="0" fontId="14" fillId="0" borderId="3" xfId="0" applyFont="1" applyBorder="1" applyProtection="1"/>
    <xf numFmtId="0" fontId="14" fillId="0" borderId="17" xfId="0" applyFont="1" applyBorder="1" applyProtection="1"/>
    <xf numFmtId="0" fontId="14" fillId="0" borderId="0" xfId="0" applyFont="1" applyAlignment="1" applyProtection="1">
      <alignment horizontal="center"/>
    </xf>
    <xf numFmtId="167" fontId="14" fillId="0" borderId="0" xfId="0" applyNumberFormat="1" applyFont="1" applyBorder="1" applyAlignment="1" applyProtection="1">
      <alignment horizontal="center"/>
    </xf>
    <xf numFmtId="0" fontId="14" fillId="0" borderId="0" xfId="0" applyFont="1" applyBorder="1" applyAlignment="1" applyProtection="1">
      <alignment horizontal="left"/>
    </xf>
    <xf numFmtId="0" fontId="14" fillId="0" borderId="18" xfId="0" applyFont="1" applyBorder="1" applyProtection="1"/>
    <xf numFmtId="0" fontId="3" fillId="0" borderId="18" xfId="0" applyFont="1" applyBorder="1" applyProtection="1"/>
    <xf numFmtId="0" fontId="0" fillId="0" borderId="18" xfId="0" applyBorder="1" applyProtection="1"/>
    <xf numFmtId="0" fontId="0" fillId="0" borderId="0" xfId="0" applyBorder="1" applyProtection="1"/>
    <xf numFmtId="0" fontId="17" fillId="0" borderId="19" xfId="0" applyFont="1" applyBorder="1" applyProtection="1"/>
    <xf numFmtId="0" fontId="18" fillId="0" borderId="20" xfId="0" applyFont="1" applyBorder="1" applyProtection="1"/>
    <xf numFmtId="0" fontId="14" fillId="0" borderId="20" xfId="0" applyFont="1" applyBorder="1" applyProtection="1"/>
    <xf numFmtId="0" fontId="14" fillId="0" borderId="21" xfId="0" applyFont="1" applyBorder="1" applyProtection="1"/>
    <xf numFmtId="0" fontId="14" fillId="0" borderId="8" xfId="0" applyFont="1"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0" fontId="5" fillId="2" borderId="0" xfId="0" applyFont="1" applyFill="1" applyProtection="1"/>
    <xf numFmtId="14" fontId="14" fillId="0" borderId="0" xfId="0" applyNumberFormat="1" applyFont="1" applyBorder="1" applyAlignment="1" applyProtection="1">
      <alignment horizontal="left"/>
    </xf>
    <xf numFmtId="0" fontId="19" fillId="0" borderId="18" xfId="0" applyFont="1" applyBorder="1" applyProtection="1"/>
    <xf numFmtId="0" fontId="19" fillId="0" borderId="0" xfId="0" applyFont="1" applyBorder="1" applyProtection="1"/>
    <xf numFmtId="14" fontId="19" fillId="0" borderId="0" xfId="0" applyNumberFormat="1" applyFont="1" applyBorder="1" applyProtection="1"/>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4" fillId="0" borderId="2" xfId="0" applyFont="1" applyBorder="1" applyProtection="1"/>
    <xf numFmtId="0" fontId="14" fillId="0" borderId="1" xfId="0" applyFont="1" applyBorder="1" applyProtection="1"/>
    <xf numFmtId="170" fontId="5" fillId="0" borderId="3" xfId="0" applyNumberFormat="1" applyFont="1" applyFill="1" applyBorder="1" applyProtection="1"/>
    <xf numFmtId="49" fontId="7" fillId="0" borderId="20" xfId="0" applyNumberFormat="1" applyFont="1" applyBorder="1" applyAlignment="1" applyProtection="1">
      <alignment horizontal="left"/>
    </xf>
    <xf numFmtId="0" fontId="7" fillId="0" borderId="21" xfId="0" applyFont="1" applyBorder="1" applyProtection="1"/>
    <xf numFmtId="164" fontId="7" fillId="0" borderId="10" xfId="0" applyNumberFormat="1" applyFont="1" applyBorder="1" applyAlignment="1" applyProtection="1">
      <alignment horizontal="center"/>
    </xf>
    <xf numFmtId="164" fontId="7" fillId="0" borderId="21" xfId="0" applyNumberFormat="1" applyFont="1" applyBorder="1" applyAlignment="1" applyProtection="1">
      <alignment horizontal="center"/>
    </xf>
    <xf numFmtId="164" fontId="7" fillId="0" borderId="19" xfId="0" applyNumberFormat="1" applyFont="1" applyBorder="1" applyAlignment="1" applyProtection="1">
      <alignment horizontal="center"/>
    </xf>
    <xf numFmtId="49" fontId="7" fillId="0" borderId="0" xfId="0" applyNumberFormat="1" applyFont="1" applyBorder="1" applyAlignment="1" applyProtection="1">
      <alignment horizontal="left"/>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7" fillId="0" borderId="8" xfId="0" applyFont="1" applyBorder="1" applyAlignment="1" applyProtection="1">
      <alignment horizontal="center" wrapText="1"/>
    </xf>
    <xf numFmtId="0" fontId="7" fillId="0" borderId="9" xfId="0" applyFont="1" applyBorder="1" applyAlignment="1" applyProtection="1">
      <alignment wrapText="1"/>
    </xf>
    <xf numFmtId="0" fontId="7" fillId="0" borderId="0" xfId="0" applyFont="1" applyAlignment="1" applyProtection="1">
      <alignment wrapText="1"/>
    </xf>
    <xf numFmtId="0" fontId="7" fillId="0" borderId="9" xfId="0" applyFont="1" applyBorder="1" applyAlignment="1" applyProtection="1">
      <alignment horizontal="center" wrapText="1"/>
    </xf>
    <xf numFmtId="0" fontId="7" fillId="0" borderId="0" xfId="0" applyFont="1" applyBorder="1" applyAlignment="1" applyProtection="1">
      <alignment horizontal="center" wrapText="1"/>
    </xf>
    <xf numFmtId="168" fontId="7" fillId="0" borderId="1" xfId="0" applyNumberFormat="1" applyFont="1" applyBorder="1" applyAlignment="1" applyProtection="1">
      <alignment horizontal="center" wrapText="1"/>
    </xf>
    <xf numFmtId="0" fontId="7" fillId="0" borderId="11" xfId="0" applyFont="1" applyBorder="1" applyAlignment="1" applyProtection="1">
      <alignment horizontal="center" wrapText="1"/>
    </xf>
    <xf numFmtId="49" fontId="10" fillId="0" borderId="16" xfId="0" applyNumberFormat="1" applyFont="1" applyBorder="1" applyAlignment="1" applyProtection="1">
      <alignment horizontal="left"/>
    </xf>
    <xf numFmtId="0" fontId="10" fillId="0" borderId="22" xfId="0" applyFont="1" applyBorder="1" applyProtection="1"/>
    <xf numFmtId="4" fontId="7" fillId="0" borderId="8" xfId="0" applyNumberFormat="1" applyFont="1" applyBorder="1" applyProtection="1"/>
    <xf numFmtId="49" fontId="7" fillId="0" borderId="16" xfId="0" applyNumberFormat="1" applyFont="1" applyBorder="1" applyAlignment="1" applyProtection="1">
      <alignment horizontal="left"/>
    </xf>
    <xf numFmtId="49" fontId="7" fillId="0" borderId="3" xfId="0" applyNumberFormat="1" applyFont="1" applyBorder="1" applyAlignment="1" applyProtection="1">
      <alignment horizontal="left"/>
    </xf>
    <xf numFmtId="37" fontId="7" fillId="0" borderId="6" xfId="0" applyNumberFormat="1" applyFont="1" applyBorder="1" applyProtection="1"/>
    <xf numFmtId="37" fontId="7" fillId="0" borderId="1" xfId="0" applyNumberFormat="1" applyFont="1" applyBorder="1" applyProtection="1"/>
    <xf numFmtId="0" fontId="7" fillId="0" borderId="1" xfId="0" applyFont="1" applyBorder="1" applyAlignment="1" applyProtection="1">
      <alignment wrapText="1"/>
    </xf>
    <xf numFmtId="0" fontId="7" fillId="0" borderId="22" xfId="0" applyFont="1" applyBorder="1" applyProtection="1"/>
    <xf numFmtId="49" fontId="7" fillId="0" borderId="0" xfId="0" applyNumberFormat="1" applyFont="1" applyAlignment="1" applyProtection="1">
      <alignment horizontal="left"/>
    </xf>
    <xf numFmtId="49" fontId="10" fillId="0" borderId="4" xfId="0" applyNumberFormat="1" applyFont="1" applyBorder="1" applyAlignment="1" applyProtection="1">
      <alignment horizontal="left"/>
    </xf>
    <xf numFmtId="49" fontId="7" fillId="0" borderId="4" xfId="0" applyNumberFormat="1" applyFont="1" applyBorder="1" applyAlignment="1" applyProtection="1">
      <alignment horizontal="left"/>
    </xf>
    <xf numFmtId="0" fontId="7" fillId="0" borderId="23" xfId="0" applyFont="1" applyBorder="1" applyProtection="1"/>
    <xf numFmtId="37" fontId="7" fillId="0" borderId="23" xfId="0" applyNumberFormat="1" applyFont="1" applyBorder="1" applyProtection="1"/>
    <xf numFmtId="49" fontId="10" fillId="0" borderId="24" xfId="0" applyNumberFormat="1" applyFont="1" applyBorder="1" applyAlignment="1" applyProtection="1">
      <alignment horizontal="left"/>
    </xf>
    <xf numFmtId="49" fontId="7" fillId="0" borderId="24" xfId="0" applyNumberFormat="1" applyFont="1" applyBorder="1" applyAlignment="1" applyProtection="1">
      <alignment horizontal="left"/>
    </xf>
    <xf numFmtId="0" fontId="10" fillId="0" borderId="25" xfId="0" applyFont="1" applyFill="1" applyBorder="1" applyProtection="1"/>
    <xf numFmtId="41" fontId="7" fillId="0" borderId="8" xfId="0" applyNumberFormat="1" applyFont="1" applyBorder="1" applyProtection="1"/>
    <xf numFmtId="49" fontId="7" fillId="0" borderId="6" xfId="0" applyNumberFormat="1" applyFont="1" applyBorder="1" applyAlignment="1" applyProtection="1">
      <alignment horizontal="left"/>
    </xf>
    <xf numFmtId="49" fontId="7" fillId="0" borderId="26" xfId="0" applyNumberFormat="1" applyFont="1" applyBorder="1" applyAlignment="1" applyProtection="1">
      <alignment horizontal="left"/>
    </xf>
    <xf numFmtId="0" fontId="7" fillId="0" borderId="22" xfId="0" applyFont="1" applyFill="1" applyBorder="1" applyProtection="1"/>
    <xf numFmtId="0" fontId="7" fillId="0" borderId="1" xfId="0" applyFont="1" applyFill="1" applyBorder="1" applyProtection="1"/>
    <xf numFmtId="41" fontId="7" fillId="0" borderId="0" xfId="0" applyNumberFormat="1" applyFont="1" applyProtection="1"/>
    <xf numFmtId="49" fontId="7" fillId="0" borderId="5" xfId="0" applyNumberFormat="1" applyFont="1" applyBorder="1" applyAlignment="1" applyProtection="1">
      <alignment horizontal="left"/>
    </xf>
    <xf numFmtId="0" fontId="7" fillId="0" borderId="0" xfId="0" applyNumberFormat="1" applyFont="1" applyBorder="1" applyAlignment="1" applyProtection="1">
      <alignment horizontal="left"/>
    </xf>
    <xf numFmtId="0" fontId="7" fillId="0" borderId="21" xfId="0" applyFont="1" applyBorder="1" applyAlignment="1" applyProtection="1">
      <alignment wrapText="1"/>
    </xf>
    <xf numFmtId="0" fontId="7" fillId="0" borderId="8" xfId="0" applyFont="1" applyBorder="1" applyAlignment="1" applyProtection="1">
      <alignment wrapText="1"/>
    </xf>
    <xf numFmtId="49" fontId="10" fillId="0" borderId="16" xfId="0" applyNumberFormat="1" applyFont="1" applyBorder="1" applyProtection="1"/>
    <xf numFmtId="0" fontId="10" fillId="0" borderId="22" xfId="0" applyFont="1" applyBorder="1" applyAlignment="1" applyProtection="1">
      <alignment wrapText="1"/>
    </xf>
    <xf numFmtId="49" fontId="7" fillId="0" borderId="3" xfId="0" applyNumberFormat="1" applyFont="1" applyBorder="1" applyProtection="1"/>
    <xf numFmtId="3" fontId="7" fillId="0" borderId="6" xfId="0" applyNumberFormat="1" applyFont="1" applyBorder="1" applyProtection="1"/>
    <xf numFmtId="3" fontId="7" fillId="0" borderId="22" xfId="0" applyNumberFormat="1" applyFont="1" applyBorder="1" applyProtection="1"/>
    <xf numFmtId="3" fontId="7" fillId="0" borderId="1" xfId="0" applyNumberFormat="1" applyFont="1" applyBorder="1" applyProtection="1"/>
    <xf numFmtId="49" fontId="7" fillId="0" borderId="4" xfId="0" applyNumberFormat="1" applyFont="1" applyBorder="1" applyProtection="1"/>
    <xf numFmtId="0" fontId="7" fillId="0" borderId="23" xfId="0" applyFont="1" applyBorder="1" applyAlignment="1" applyProtection="1">
      <alignment wrapText="1"/>
    </xf>
    <xf numFmtId="3" fontId="7" fillId="0" borderId="23" xfId="0" applyNumberFormat="1" applyFont="1" applyBorder="1" applyProtection="1"/>
    <xf numFmtId="37" fontId="7" fillId="0" borderId="8" xfId="0" applyNumberFormat="1" applyFont="1" applyBorder="1" applyProtection="1"/>
    <xf numFmtId="37" fontId="7" fillId="0" borderId="0" xfId="0" applyNumberFormat="1" applyFont="1" applyProtection="1"/>
    <xf numFmtId="0" fontId="10" fillId="0" borderId="1" xfId="0" applyFont="1" applyBorder="1" applyAlignment="1" applyProtection="1">
      <alignment wrapText="1"/>
    </xf>
    <xf numFmtId="49" fontId="7" fillId="0" borderId="12" xfId="0" applyNumberFormat="1" applyFont="1" applyBorder="1" applyProtection="1"/>
    <xf numFmtId="37" fontId="7" fillId="0" borderId="13" xfId="0" applyNumberFormat="1" applyFont="1" applyBorder="1" applyProtection="1"/>
    <xf numFmtId="49" fontId="7" fillId="0" borderId="0" xfId="0" applyNumberFormat="1" applyFont="1" applyProtection="1"/>
    <xf numFmtId="49" fontId="7" fillId="0" borderId="0" xfId="0" applyNumberFormat="1" applyFont="1" applyBorder="1" applyProtection="1"/>
    <xf numFmtId="14" fontId="7" fillId="0" borderId="0" xfId="0" applyNumberFormat="1" applyFont="1" applyProtection="1"/>
    <xf numFmtId="49" fontId="10" fillId="0" borderId="0" xfId="0" applyNumberFormat="1" applyFont="1" applyBorder="1" applyProtection="1"/>
    <xf numFmtId="37" fontId="7" fillId="0" borderId="0" xfId="0" applyNumberFormat="1" applyFont="1" applyBorder="1" applyProtection="1"/>
    <xf numFmtId="49" fontId="10" fillId="0" borderId="0" xfId="0" applyNumberFormat="1" applyFont="1" applyBorder="1" applyAlignment="1" applyProtection="1">
      <alignment horizontal="left"/>
    </xf>
    <xf numFmtId="49" fontId="10" fillId="0" borderId="27" xfId="0" applyNumberFormat="1" applyFont="1" applyBorder="1" applyAlignment="1" applyProtection="1">
      <alignment horizontal="left"/>
    </xf>
    <xf numFmtId="49" fontId="7" fillId="0" borderId="27" xfId="0" applyNumberFormat="1" applyFont="1" applyBorder="1" applyAlignment="1" applyProtection="1">
      <alignment horizontal="left"/>
    </xf>
    <xf numFmtId="0" fontId="7" fillId="0" borderId="9" xfId="0" applyFont="1" applyBorder="1" applyProtection="1"/>
    <xf numFmtId="49" fontId="9" fillId="0" borderId="0" xfId="0" applyNumberFormat="1" applyFont="1" applyBorder="1" applyAlignment="1" applyProtection="1">
      <alignment horizontal="left"/>
    </xf>
    <xf numFmtId="0" fontId="7" fillId="0" borderId="6" xfId="0" applyFont="1" applyBorder="1" applyProtection="1"/>
    <xf numFmtId="3" fontId="7" fillId="0" borderId="15" xfId="0" applyNumberFormat="1" applyFont="1" applyBorder="1" applyProtection="1"/>
    <xf numFmtId="0" fontId="10" fillId="0" borderId="25" xfId="0" applyFont="1" applyBorder="1" applyProtection="1"/>
    <xf numFmtId="0" fontId="7" fillId="0" borderId="28" xfId="0" applyFont="1" applyBorder="1" applyProtection="1"/>
    <xf numFmtId="3" fontId="7" fillId="0" borderId="8" xfId="0" applyNumberFormat="1" applyFont="1" applyBorder="1" applyProtection="1"/>
    <xf numFmtId="3" fontId="7" fillId="0" borderId="0" xfId="0" applyNumberFormat="1" applyFont="1" applyBorder="1" applyProtection="1"/>
    <xf numFmtId="3" fontId="7" fillId="0" borderId="11" xfId="0" applyNumberFormat="1" applyFont="1" applyBorder="1" applyProtection="1"/>
    <xf numFmtId="3" fontId="7" fillId="0" borderId="29" xfId="0" applyNumberFormat="1" applyFont="1" applyBorder="1" applyProtection="1"/>
    <xf numFmtId="0" fontId="10" fillId="0" borderId="23" xfId="0" applyFont="1" applyBorder="1" applyProtection="1"/>
    <xf numFmtId="3" fontId="7" fillId="0" borderId="30" xfId="0" applyNumberFormat="1" applyFont="1" applyBorder="1" applyProtection="1"/>
    <xf numFmtId="0" fontId="8" fillId="0" borderId="22" xfId="0" applyFont="1" applyBorder="1" applyProtection="1"/>
    <xf numFmtId="49" fontId="8" fillId="0" borderId="4"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7" fillId="0" borderId="1" xfId="0" applyFont="1" applyBorder="1" applyAlignment="1" applyProtection="1">
      <alignment horizontal="center" wrapText="1"/>
    </xf>
    <xf numFmtId="49" fontId="10" fillId="0" borderId="3" xfId="0" quotePrefix="1" applyNumberFormat="1" applyFont="1" applyBorder="1" applyAlignment="1" applyProtection="1">
      <alignment horizontal="left" vertical="center"/>
    </xf>
    <xf numFmtId="49" fontId="10" fillId="0" borderId="22" xfId="0" applyNumberFormat="1" applyFont="1" applyBorder="1" applyAlignment="1" applyProtection="1">
      <alignment horizontal="left" wrapText="1"/>
    </xf>
    <xf numFmtId="3" fontId="7" fillId="0" borderId="1" xfId="0" applyNumberFormat="1" applyFont="1" applyBorder="1" applyAlignment="1" applyProtection="1">
      <alignment horizontal="center" wrapText="1"/>
    </xf>
    <xf numFmtId="49" fontId="7" fillId="0" borderId="12" xfId="0" applyNumberFormat="1" applyFont="1" applyBorder="1" applyAlignment="1" applyProtection="1">
      <alignment horizontal="left"/>
    </xf>
    <xf numFmtId="49" fontId="10" fillId="0" borderId="12" xfId="0" applyNumberFormat="1" applyFont="1" applyBorder="1" applyAlignment="1" applyProtection="1">
      <alignment horizontal="left"/>
    </xf>
    <xf numFmtId="3" fontId="7" fillId="0" borderId="13" xfId="0" applyNumberFormat="1" applyFont="1" applyBorder="1" applyProtection="1"/>
    <xf numFmtId="0" fontId="10" fillId="0" borderId="1" xfId="0" applyFont="1" applyBorder="1" applyProtection="1"/>
    <xf numFmtId="3" fontId="7" fillId="0" borderId="14" xfId="0" applyNumberFormat="1" applyFont="1" applyBorder="1" applyProtection="1"/>
    <xf numFmtId="49" fontId="10" fillId="0" borderId="3" xfId="0" applyNumberFormat="1" applyFont="1" applyBorder="1" applyAlignment="1" applyProtection="1">
      <alignment horizontal="left" vertical="top"/>
    </xf>
    <xf numFmtId="37" fontId="7" fillId="0" borderId="14" xfId="0" applyNumberFormat="1" applyFont="1" applyBorder="1" applyProtection="1"/>
    <xf numFmtId="37" fontId="10" fillId="0" borderId="30" xfId="0" applyNumberFormat="1" applyFont="1" applyBorder="1" applyProtection="1"/>
    <xf numFmtId="37" fontId="7" fillId="0" borderId="11" xfId="0" applyNumberFormat="1" applyFont="1" applyBorder="1" applyProtection="1"/>
    <xf numFmtId="3" fontId="10" fillId="0" borderId="23" xfId="0" applyNumberFormat="1" applyFont="1" applyBorder="1" applyProtection="1"/>
    <xf numFmtId="49" fontId="10" fillId="0" borderId="31" xfId="0" applyNumberFormat="1" applyFont="1" applyBorder="1" applyAlignment="1" applyProtection="1">
      <alignment horizontal="left" vertical="top"/>
    </xf>
    <xf numFmtId="49" fontId="7" fillId="0" borderId="31" xfId="0" applyNumberFormat="1" applyFont="1" applyBorder="1" applyAlignment="1" applyProtection="1">
      <alignment horizontal="left"/>
    </xf>
    <xf numFmtId="3" fontId="7" fillId="0" borderId="32" xfId="0" applyNumberFormat="1" applyFont="1" applyBorder="1" applyProtection="1"/>
    <xf numFmtId="49" fontId="10" fillId="0" borderId="31" xfId="0" applyNumberFormat="1" applyFont="1" applyBorder="1" applyAlignment="1" applyProtection="1">
      <alignment horizontal="left"/>
    </xf>
    <xf numFmtId="0" fontId="7" fillId="0" borderId="32" xfId="0" applyFont="1" applyBorder="1" applyProtection="1"/>
    <xf numFmtId="3" fontId="10" fillId="0" borderId="32" xfId="0" applyNumberFormat="1" applyFont="1" applyBorder="1" applyProtection="1"/>
    <xf numFmtId="0" fontId="10" fillId="0" borderId="32" xfId="0" applyFont="1" applyBorder="1" applyAlignment="1" applyProtection="1">
      <alignment horizontal="center" wrapText="1"/>
    </xf>
    <xf numFmtId="3" fontId="7" fillId="0" borderId="32" xfId="0" applyNumberFormat="1" applyFont="1" applyBorder="1" applyAlignment="1" applyProtection="1">
      <alignment horizontal="center" wrapText="1"/>
    </xf>
    <xf numFmtId="164" fontId="7" fillId="0" borderId="10" xfId="0" applyNumberFormat="1" applyFont="1" applyBorder="1" applyAlignment="1" applyProtection="1">
      <alignment horizontal="center"/>
      <protection hidden="1"/>
    </xf>
    <xf numFmtId="164" fontId="7" fillId="0" borderId="21" xfId="0" applyNumberFormat="1" applyFont="1" applyBorder="1" applyAlignment="1" applyProtection="1">
      <alignment horizontal="center"/>
      <protection hidden="1"/>
    </xf>
    <xf numFmtId="0" fontId="7" fillId="0" borderId="9" xfId="0" applyFont="1" applyBorder="1" applyProtection="1">
      <protection hidden="1"/>
    </xf>
    <xf numFmtId="0" fontId="7" fillId="0" borderId="8" xfId="0" applyFont="1" applyBorder="1" applyAlignment="1" applyProtection="1">
      <alignment horizontal="center" wrapText="1"/>
      <protection hidden="1"/>
    </xf>
    <xf numFmtId="0" fontId="7" fillId="0" borderId="9" xfId="0" applyFont="1" applyBorder="1" applyAlignment="1" applyProtection="1">
      <alignment wrapText="1"/>
      <protection hidden="1"/>
    </xf>
    <xf numFmtId="0" fontId="7" fillId="0" borderId="9" xfId="0" applyFont="1" applyBorder="1" applyAlignment="1" applyProtection="1">
      <alignment horizontal="center" wrapText="1"/>
      <protection hidden="1"/>
    </xf>
    <xf numFmtId="0" fontId="7" fillId="0" borderId="11" xfId="0" applyFont="1" applyBorder="1" applyAlignment="1" applyProtection="1">
      <alignment horizontal="center" wrapText="1"/>
      <protection hidden="1"/>
    </xf>
    <xf numFmtId="0" fontId="7" fillId="0" borderId="8" xfId="0" applyFont="1" applyBorder="1" applyProtection="1">
      <protection hidden="1"/>
    </xf>
    <xf numFmtId="0" fontId="7" fillId="0" borderId="10" xfId="0" applyFont="1" applyBorder="1" applyAlignment="1" applyProtection="1">
      <alignment wrapText="1"/>
      <protection hidden="1"/>
    </xf>
    <xf numFmtId="3" fontId="10" fillId="0" borderId="0" xfId="0" applyNumberFormat="1" applyFont="1" applyBorder="1" applyProtection="1"/>
    <xf numFmtId="49" fontId="10" fillId="0" borderId="33" xfId="0" applyNumberFormat="1" applyFont="1" applyBorder="1" applyAlignment="1" applyProtection="1">
      <alignment horizontal="left"/>
    </xf>
    <xf numFmtId="49" fontId="7" fillId="0" borderId="33" xfId="0" applyNumberFormat="1" applyFont="1" applyBorder="1" applyAlignment="1" applyProtection="1">
      <alignment horizontal="left"/>
    </xf>
    <xf numFmtId="0" fontId="7" fillId="0" borderId="33" xfId="0" applyFont="1" applyBorder="1" applyProtection="1"/>
    <xf numFmtId="0" fontId="10" fillId="0" borderId="27" xfId="0" applyFont="1" applyBorder="1" applyProtection="1"/>
    <xf numFmtId="0" fontId="10" fillId="0" borderId="0" xfId="0" applyFont="1" applyBorder="1" applyProtection="1"/>
    <xf numFmtId="49" fontId="8" fillId="0" borderId="27" xfId="0" applyNumberFormat="1" applyFont="1" applyBorder="1" applyAlignment="1" applyProtection="1">
      <alignment horizontal="left"/>
    </xf>
    <xf numFmtId="0" fontId="7" fillId="0" borderId="11" xfId="0" applyFont="1" applyBorder="1" applyProtection="1"/>
    <xf numFmtId="37" fontId="7" fillId="0" borderId="13" xfId="0" applyNumberFormat="1" applyFont="1" applyBorder="1" applyAlignment="1" applyProtection="1">
      <alignment horizontal="center" wrapText="1"/>
    </xf>
    <xf numFmtId="0" fontId="7" fillId="0" borderId="34" xfId="0" applyFont="1" applyBorder="1" applyProtection="1"/>
    <xf numFmtId="3" fontId="7" fillId="0" borderId="6" xfId="0" applyNumberFormat="1" applyFont="1" applyFill="1" applyBorder="1" applyProtection="1"/>
    <xf numFmtId="3" fontId="7" fillId="0" borderId="22" xfId="0" applyNumberFormat="1" applyFont="1" applyFill="1" applyBorder="1" applyProtection="1"/>
    <xf numFmtId="3" fontId="7" fillId="0" borderId="1" xfId="0" applyNumberFormat="1" applyFont="1" applyFill="1" applyBorder="1" applyProtection="1"/>
    <xf numFmtId="3" fontId="7" fillId="4" borderId="1" xfId="0" applyNumberFormat="1" applyFont="1" applyFill="1" applyBorder="1" applyProtection="1"/>
    <xf numFmtId="3" fontId="7" fillId="4" borderId="22" xfId="0" applyNumberFormat="1" applyFont="1" applyFill="1" applyBorder="1" applyProtection="1"/>
    <xf numFmtId="0" fontId="7" fillId="0" borderId="16" xfId="0" applyFont="1" applyBorder="1" applyProtection="1"/>
    <xf numFmtId="3" fontId="7" fillId="0" borderId="20" xfId="0" applyNumberFormat="1" applyFont="1" applyFill="1" applyBorder="1" applyProtection="1"/>
    <xf numFmtId="3" fontId="7" fillId="0" borderId="3" xfId="0" applyNumberFormat="1" applyFont="1" applyFill="1" applyBorder="1" applyProtection="1"/>
    <xf numFmtId="0" fontId="7" fillId="0" borderId="1" xfId="0" applyFont="1" applyBorder="1" applyAlignment="1" applyProtection="1">
      <alignment horizontal="left"/>
    </xf>
    <xf numFmtId="0" fontId="10" fillId="0" borderId="35" xfId="0" applyFont="1" applyBorder="1" applyAlignment="1" applyProtection="1">
      <alignment horizontal="left"/>
    </xf>
    <xf numFmtId="3" fontId="7" fillId="0" borderId="35" xfId="0" applyNumberFormat="1" applyFont="1" applyBorder="1" applyProtection="1"/>
    <xf numFmtId="3" fontId="7" fillId="0" borderId="36" xfId="0" applyNumberFormat="1" applyFont="1" applyBorder="1" applyProtection="1"/>
    <xf numFmtId="0" fontId="7" fillId="0" borderId="0" xfId="0" applyFont="1" applyAlignment="1" applyProtection="1">
      <alignment horizontal="left"/>
    </xf>
    <xf numFmtId="3" fontId="7" fillId="0" borderId="6" xfId="0" applyNumberFormat="1" applyFont="1" applyFill="1" applyBorder="1" applyAlignment="1" applyProtection="1">
      <alignment horizontal="right"/>
    </xf>
    <xf numFmtId="3" fontId="7" fillId="0" borderId="22" xfId="0" applyNumberFormat="1" applyFont="1" applyFill="1" applyBorder="1" applyAlignment="1" applyProtection="1">
      <alignment horizontal="right"/>
    </xf>
    <xf numFmtId="3" fontId="7" fillId="0" borderId="1" xfId="0" applyNumberFormat="1" applyFont="1" applyFill="1" applyBorder="1" applyAlignment="1" applyProtection="1">
      <alignment horizontal="right"/>
    </xf>
    <xf numFmtId="3" fontId="7" fillId="4" borderId="1" xfId="0" applyNumberFormat="1" applyFont="1" applyFill="1" applyBorder="1" applyAlignment="1" applyProtection="1">
      <alignment horizontal="right"/>
    </xf>
    <xf numFmtId="37" fontId="7" fillId="0" borderId="6" xfId="0" applyNumberFormat="1" applyFont="1" applyBorder="1" applyAlignment="1" applyProtection="1">
      <alignment horizontal="right"/>
    </xf>
    <xf numFmtId="49" fontId="7" fillId="0" borderId="10" xfId="0" applyNumberFormat="1" applyFont="1" applyBorder="1" applyAlignment="1" applyProtection="1">
      <alignment horizontal="center"/>
    </xf>
    <xf numFmtId="49" fontId="7" fillId="0" borderId="21" xfId="0" applyNumberFormat="1" applyFont="1" applyBorder="1" applyAlignment="1" applyProtection="1">
      <alignment horizontal="center"/>
    </xf>
    <xf numFmtId="49" fontId="7" fillId="0" borderId="20" xfId="0" applyNumberFormat="1" applyFont="1" applyBorder="1" applyAlignment="1" applyProtection="1">
      <alignment horizontal="center"/>
    </xf>
    <xf numFmtId="49" fontId="7" fillId="0" borderId="19" xfId="0" applyNumberFormat="1" applyFont="1" applyBorder="1" applyAlignment="1" applyProtection="1">
      <alignment horizontal="center"/>
    </xf>
    <xf numFmtId="49" fontId="7" fillId="0" borderId="0" xfId="0" applyNumberFormat="1" applyFont="1" applyAlignment="1" applyProtection="1">
      <alignment horizontal="center"/>
    </xf>
    <xf numFmtId="0" fontId="7" fillId="0" borderId="0" xfId="0" applyFont="1" applyBorder="1" applyAlignment="1" applyProtection="1">
      <alignment horizontal="center"/>
    </xf>
    <xf numFmtId="49" fontId="7" fillId="0" borderId="18" xfId="0" applyNumberFormat="1" applyFont="1" applyBorder="1" applyAlignment="1" applyProtection="1"/>
    <xf numFmtId="49" fontId="7" fillId="0" borderId="8" xfId="0" applyNumberFormat="1" applyFont="1" applyBorder="1" applyAlignment="1" applyProtection="1"/>
    <xf numFmtId="49" fontId="7" fillId="0" borderId="9" xfId="0" applyNumberFormat="1" applyFont="1" applyBorder="1" applyAlignment="1" applyProtection="1">
      <alignment horizontal="center"/>
    </xf>
    <xf numFmtId="49" fontId="7" fillId="0" borderId="8" xfId="0" applyNumberFormat="1" applyFont="1" applyBorder="1" applyAlignment="1" applyProtection="1">
      <alignment horizontal="center"/>
    </xf>
    <xf numFmtId="49" fontId="7" fillId="0" borderId="0" xfId="0" applyNumberFormat="1" applyFont="1" applyBorder="1" applyAlignment="1" applyProtection="1">
      <alignment horizontal="center"/>
    </xf>
    <xf numFmtId="0" fontId="10" fillId="0" borderId="37" xfId="0" applyFont="1" applyBorder="1" applyAlignment="1" applyProtection="1">
      <alignment horizontal="center"/>
    </xf>
    <xf numFmtId="0" fontId="7" fillId="0" borderId="35" xfId="0" applyFont="1" applyBorder="1" applyAlignment="1" applyProtection="1">
      <alignment horizontal="center"/>
    </xf>
    <xf numFmtId="0" fontId="7" fillId="0" borderId="37" xfId="0" applyFont="1" applyBorder="1" applyAlignment="1" applyProtection="1">
      <alignment horizontal="center"/>
    </xf>
    <xf numFmtId="49" fontId="7" fillId="0" borderId="37" xfId="0" applyNumberFormat="1" applyFont="1" applyBorder="1" applyAlignment="1" applyProtection="1">
      <alignment horizontal="center"/>
    </xf>
    <xf numFmtId="49" fontId="7" fillId="0" borderId="35" xfId="0" applyNumberFormat="1" applyFont="1" applyBorder="1" applyAlignment="1" applyProtection="1">
      <alignment horizontal="center"/>
    </xf>
    <xf numFmtId="0" fontId="7" fillId="0" borderId="11" xfId="0" applyFont="1" applyBorder="1" applyAlignment="1" applyProtection="1">
      <alignment horizontal="center"/>
    </xf>
    <xf numFmtId="165" fontId="7" fillId="0" borderId="11" xfId="0" applyNumberFormat="1" applyFont="1" applyBorder="1" applyAlignment="1" applyProtection="1">
      <alignment horizontal="center"/>
    </xf>
    <xf numFmtId="10" fontId="7" fillId="0" borderId="11" xfId="0" applyNumberFormat="1" applyFont="1" applyBorder="1" applyAlignment="1" applyProtection="1">
      <alignment horizontal="center"/>
    </xf>
    <xf numFmtId="37" fontId="7" fillId="0" borderId="34" xfId="0" applyNumberFormat="1" applyFont="1" applyBorder="1" applyProtection="1"/>
    <xf numFmtId="0" fontId="10" fillId="0" borderId="6" xfId="0" applyFont="1" applyBorder="1" applyProtection="1"/>
    <xf numFmtId="49" fontId="7" fillId="0" borderId="0" xfId="0" applyNumberFormat="1" applyFont="1" applyBorder="1" applyAlignment="1" applyProtection="1"/>
    <xf numFmtId="0" fontId="7" fillId="0" borderId="0" xfId="0" quotePrefix="1" applyFont="1" applyBorder="1" applyAlignment="1" applyProtection="1"/>
    <xf numFmtId="0" fontId="7" fillId="0" borderId="0" xfId="0" applyFont="1" applyBorder="1" applyAlignment="1" applyProtection="1">
      <alignment horizontal="left"/>
    </xf>
    <xf numFmtId="0" fontId="10" fillId="0" borderId="20" xfId="0" applyFont="1" applyBorder="1" applyProtection="1"/>
    <xf numFmtId="37" fontId="10" fillId="0" borderId="20" xfId="0" applyNumberFormat="1" applyFont="1" applyBorder="1" applyProtection="1"/>
    <xf numFmtId="0" fontId="7" fillId="0" borderId="26" xfId="0" applyFont="1" applyBorder="1" applyProtection="1"/>
    <xf numFmtId="0" fontId="7" fillId="0" borderId="8" xfId="0" applyFont="1" applyFill="1" applyBorder="1" applyProtection="1"/>
    <xf numFmtId="0" fontId="10" fillId="0" borderId="8" xfId="0" applyFont="1" applyFill="1" applyBorder="1" applyAlignment="1" applyProtection="1">
      <alignment horizontal="center"/>
    </xf>
    <xf numFmtId="0" fontId="0" fillId="0" borderId="0" xfId="0" applyProtection="1"/>
    <xf numFmtId="0" fontId="11" fillId="0" borderId="0" xfId="0" applyFont="1" applyProtection="1"/>
    <xf numFmtId="0" fontId="0" fillId="0" borderId="3" xfId="0" applyBorder="1" applyProtection="1"/>
    <xf numFmtId="44" fontId="3" fillId="0" borderId="0" xfId="2" applyFont="1" applyProtection="1"/>
    <xf numFmtId="41" fontId="0" fillId="0" borderId="0" xfId="0" applyNumberFormat="1" applyProtection="1"/>
    <xf numFmtId="0" fontId="8"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8" fillId="0" borderId="0" xfId="0" applyFont="1" applyProtection="1"/>
    <xf numFmtId="44" fontId="8" fillId="0" borderId="0" xfId="2" applyFont="1" applyProtection="1"/>
    <xf numFmtId="44" fontId="3" fillId="0" borderId="0" xfId="2" applyProtection="1"/>
    <xf numFmtId="44" fontId="8" fillId="0" borderId="38" xfId="2" applyFont="1" applyBorder="1" applyAlignment="1" applyProtection="1">
      <alignment horizontal="center"/>
    </xf>
    <xf numFmtId="0" fontId="0" fillId="0" borderId="38" xfId="0" applyBorder="1" applyProtection="1"/>
    <xf numFmtId="44" fontId="8" fillId="0" borderId="39" xfId="2" applyFont="1" applyBorder="1" applyAlignment="1" applyProtection="1">
      <alignment horizontal="center"/>
    </xf>
    <xf numFmtId="44" fontId="8" fillId="0" borderId="39" xfId="2" applyFont="1" applyFill="1" applyBorder="1" applyAlignment="1" applyProtection="1">
      <alignment horizontal="center"/>
    </xf>
    <xf numFmtId="0" fontId="22" fillId="0" borderId="0" xfId="0" applyFont="1" applyProtection="1"/>
    <xf numFmtId="0" fontId="8" fillId="0" borderId="8" xfId="0" applyFont="1" applyBorder="1" applyProtection="1"/>
    <xf numFmtId="44" fontId="8" fillId="0" borderId="8" xfId="2" applyFont="1" applyBorder="1" applyAlignment="1" applyProtection="1">
      <alignment horizontal="center"/>
    </xf>
    <xf numFmtId="0" fontId="8" fillId="0" borderId="8" xfId="0" applyFont="1" applyBorder="1" applyAlignment="1" applyProtection="1">
      <alignment horizontal="center" wrapText="1"/>
    </xf>
    <xf numFmtId="44" fontId="8" fillId="0" borderId="8" xfId="2" applyFont="1" applyFill="1" applyBorder="1" applyAlignment="1" applyProtection="1">
      <alignment horizontal="center"/>
    </xf>
    <xf numFmtId="0" fontId="8" fillId="0" borderId="0" xfId="0" applyFont="1" applyBorder="1" applyProtection="1"/>
    <xf numFmtId="0" fontId="0" fillId="0" borderId="8" xfId="0" applyBorder="1" applyProtection="1"/>
    <xf numFmtId="44" fontId="3" fillId="0" borderId="8" xfId="2" applyFont="1" applyBorder="1" applyAlignment="1" applyProtection="1">
      <alignment horizontal="center"/>
    </xf>
    <xf numFmtId="44" fontId="3" fillId="0" borderId="9" xfId="2" applyBorder="1" applyProtection="1"/>
    <xf numFmtId="0" fontId="0" fillId="0" borderId="9" xfId="0" applyBorder="1" applyProtection="1"/>
    <xf numFmtId="44" fontId="3" fillId="0" borderId="18" xfId="2" applyBorder="1" applyProtection="1"/>
    <xf numFmtId="44" fontId="0" fillId="0" borderId="9" xfId="0" applyNumberFormat="1" applyBorder="1" applyProtection="1"/>
    <xf numFmtId="44" fontId="0" fillId="0" borderId="18" xfId="0" applyNumberFormat="1" applyBorder="1" applyProtection="1"/>
    <xf numFmtId="44" fontId="3" fillId="0" borderId="9" xfId="2" applyBorder="1" applyAlignment="1" applyProtection="1"/>
    <xf numFmtId="44" fontId="3" fillId="0" borderId="18" xfId="2" applyBorder="1" applyAlignment="1" applyProtection="1"/>
    <xf numFmtId="44" fontId="0" fillId="0" borderId="11" xfId="0" applyNumberFormat="1" applyBorder="1" applyProtection="1"/>
    <xf numFmtId="44" fontId="3" fillId="0" borderId="14" xfId="2" applyBorder="1" applyAlignment="1" applyProtection="1">
      <alignment horizontal="right"/>
    </xf>
    <xf numFmtId="44" fontId="0" fillId="0" borderId="40" xfId="0" applyNumberFormat="1" applyBorder="1" applyProtection="1"/>
    <xf numFmtId="44" fontId="0" fillId="0" borderId="14" xfId="0" applyNumberFormat="1" applyBorder="1" applyProtection="1"/>
    <xf numFmtId="44" fontId="3" fillId="0" borderId="28" xfId="2" applyBorder="1" applyProtection="1"/>
    <xf numFmtId="44" fontId="3" fillId="0" borderId="41" xfId="2" applyBorder="1" applyProtection="1"/>
    <xf numFmtId="44" fontId="3" fillId="0" borderId="18" xfId="2" applyBorder="1" applyAlignment="1" applyProtection="1">
      <alignment horizontal="right"/>
    </xf>
    <xf numFmtId="44" fontId="3" fillId="0" borderId="8" xfId="2" applyBorder="1" applyProtection="1"/>
    <xf numFmtId="44" fontId="0" fillId="0" borderId="0" xfId="0" applyNumberFormat="1" applyProtection="1"/>
    <xf numFmtId="44" fontId="3" fillId="0" borderId="3" xfId="2" applyBorder="1" applyProtection="1"/>
    <xf numFmtId="44" fontId="0" fillId="0" borderId="2" xfId="0" applyNumberFormat="1" applyBorder="1" applyProtection="1"/>
    <xf numFmtId="0" fontId="0" fillId="0" borderId="0" xfId="0" applyAlignment="1" applyProtection="1">
      <alignment horizontal="left" indent="1"/>
    </xf>
    <xf numFmtId="44" fontId="0" fillId="0" borderId="22" xfId="0" applyNumberFormat="1" applyBorder="1" applyProtection="1"/>
    <xf numFmtId="44" fontId="0" fillId="0" borderId="26" xfId="0" applyNumberFormat="1" applyBorder="1" applyProtection="1"/>
    <xf numFmtId="44" fontId="0" fillId="0" borderId="6" xfId="0" applyNumberFormat="1" applyBorder="1" applyProtection="1"/>
    <xf numFmtId="44" fontId="3" fillId="0" borderId="0" xfId="2" applyBorder="1" applyProtection="1"/>
    <xf numFmtId="44" fontId="0" fillId="0" borderId="8" xfId="0" applyNumberFormat="1" applyBorder="1" applyProtection="1"/>
    <xf numFmtId="44" fontId="3" fillId="0" borderId="18" xfId="2" applyFont="1" applyBorder="1" applyProtection="1"/>
    <xf numFmtId="44" fontId="8" fillId="0" borderId="23" xfId="2" applyFont="1" applyBorder="1" applyProtection="1"/>
    <xf numFmtId="44" fontId="8" fillId="0" borderId="30" xfId="2" applyFont="1" applyBorder="1" applyProtection="1"/>
    <xf numFmtId="44" fontId="8" fillId="0" borderId="0" xfId="0" applyNumberFormat="1" applyFont="1" applyProtection="1"/>
    <xf numFmtId="44" fontId="3" fillId="0" borderId="42" xfId="2" applyBorder="1" applyProtection="1"/>
    <xf numFmtId="44" fontId="0" fillId="0" borderId="42" xfId="0" applyNumberFormat="1" applyBorder="1" applyProtection="1"/>
    <xf numFmtId="9" fontId="3" fillId="0" borderId="0" xfId="3" applyProtection="1"/>
    <xf numFmtId="9" fontId="3" fillId="0" borderId="8" xfId="3" applyBorder="1" applyProtection="1"/>
    <xf numFmtId="10" fontId="3" fillId="0" borderId="1" xfId="3" applyNumberFormat="1" applyBorder="1" applyProtection="1"/>
    <xf numFmtId="9" fontId="3" fillId="0" borderId="1" xfId="3" applyBorder="1" applyProtection="1"/>
    <xf numFmtId="44" fontId="0" fillId="0" borderId="0" xfId="0" applyNumberFormat="1" applyFill="1" applyBorder="1" applyProtection="1"/>
    <xf numFmtId="44" fontId="0" fillId="0" borderId="3" xfId="0" applyNumberFormat="1" applyBorder="1" applyProtection="1"/>
    <xf numFmtId="44" fontId="3" fillId="0" borderId="9" xfId="2" applyFont="1" applyBorder="1" applyProtection="1"/>
    <xf numFmtId="0" fontId="3" fillId="0" borderId="9" xfId="0" applyFont="1" applyBorder="1" applyProtection="1"/>
    <xf numFmtId="0" fontId="3" fillId="0" borderId="8" xfId="0" applyFont="1" applyBorder="1" applyProtection="1"/>
    <xf numFmtId="44" fontId="3" fillId="0" borderId="2" xfId="2" applyFont="1" applyBorder="1" applyProtection="1"/>
    <xf numFmtId="44" fontId="3" fillId="0" borderId="11" xfId="2" applyFont="1" applyBorder="1" applyProtection="1"/>
    <xf numFmtId="0" fontId="3" fillId="0" borderId="11" xfId="0" applyFont="1" applyBorder="1" applyProtection="1"/>
    <xf numFmtId="44" fontId="23" fillId="0" borderId="43" xfId="2" applyFont="1" applyBorder="1" applyProtection="1"/>
    <xf numFmtId="44" fontId="23" fillId="0" borderId="29" xfId="2" applyFont="1" applyBorder="1" applyProtection="1"/>
    <xf numFmtId="44" fontId="23" fillId="0" borderId="0" xfId="2" applyFont="1" applyBorder="1" applyProtection="1"/>
    <xf numFmtId="0" fontId="0" fillId="0" borderId="0" xfId="0" applyAlignment="1" applyProtection="1">
      <alignment horizontal="left"/>
    </xf>
    <xf numFmtId="44" fontId="16" fillId="0" borderId="0" xfId="2" applyFont="1" applyProtection="1"/>
    <xf numFmtId="0" fontId="16" fillId="0" borderId="0" xfId="0" applyFont="1" applyProtection="1"/>
    <xf numFmtId="0" fontId="0" fillId="0" borderId="0" xfId="0" quotePrefix="1" applyAlignment="1" applyProtection="1">
      <alignment horizontal="right"/>
    </xf>
    <xf numFmtId="44" fontId="24" fillId="0" borderId="0" xfId="2" applyFont="1" applyProtection="1"/>
    <xf numFmtId="44" fontId="16" fillId="0" borderId="0" xfId="0" applyNumberFormat="1" applyFont="1" applyProtection="1"/>
    <xf numFmtId="6" fontId="16" fillId="0" borderId="0" xfId="2" applyNumberFormat="1" applyFont="1" applyProtection="1"/>
    <xf numFmtId="171" fontId="16" fillId="0" borderId="0" xfId="2" applyNumberFormat="1" applyFont="1" applyProtection="1"/>
    <xf numFmtId="8" fontId="0" fillId="0" borderId="0" xfId="0" applyNumberFormat="1" applyProtection="1"/>
    <xf numFmtId="171" fontId="24" fillId="0" borderId="0" xfId="2" applyNumberFormat="1" applyFont="1" applyProtection="1"/>
    <xf numFmtId="44" fontId="13" fillId="0" borderId="0" xfId="2" applyFont="1" applyProtection="1"/>
    <xf numFmtId="44" fontId="3" fillId="3" borderId="18" xfId="2" applyFont="1" applyFill="1" applyBorder="1" applyProtection="1">
      <protection locked="0"/>
    </xf>
    <xf numFmtId="44" fontId="3" fillId="5" borderId="9" xfId="2" applyFont="1" applyFill="1" applyBorder="1" applyProtection="1"/>
    <xf numFmtId="44" fontId="0" fillId="0" borderId="44" xfId="0" applyNumberFormat="1" applyFill="1" applyBorder="1" applyProtection="1"/>
    <xf numFmtId="44" fontId="0" fillId="0" borderId="42" xfId="0" applyNumberFormat="1" applyFill="1" applyBorder="1" applyProtection="1"/>
    <xf numFmtId="9" fontId="3" fillId="0" borderId="11" xfId="3" applyBorder="1" applyProtection="1"/>
    <xf numFmtId="44" fontId="3" fillId="0" borderId="10" xfId="2" applyFont="1" applyBorder="1" applyProtection="1"/>
    <xf numFmtId="0" fontId="10" fillId="0" borderId="10" xfId="0" applyFont="1" applyBorder="1" applyProtection="1"/>
    <xf numFmtId="0" fontId="10" fillId="0" borderId="21" xfId="0" applyFont="1" applyBorder="1" applyProtection="1"/>
    <xf numFmtId="0" fontId="7" fillId="0" borderId="2" xfId="0" applyFont="1" applyBorder="1" applyProtection="1"/>
    <xf numFmtId="164" fontId="7" fillId="0" borderId="9" xfId="0" applyNumberFormat="1" applyFont="1" applyBorder="1" applyAlignment="1" applyProtection="1">
      <alignment horizontal="center"/>
    </xf>
    <xf numFmtId="164" fontId="7" fillId="0" borderId="8" xfId="0" applyNumberFormat="1" applyFont="1" applyBorder="1" applyAlignment="1" applyProtection="1">
      <alignment horizontal="center"/>
    </xf>
    <xf numFmtId="164" fontId="7" fillId="5" borderId="8" xfId="0" applyNumberFormat="1" applyFont="1" applyFill="1" applyBorder="1" applyAlignment="1" applyProtection="1">
      <alignment horizontal="center"/>
    </xf>
    <xf numFmtId="0" fontId="7" fillId="5" borderId="7" xfId="0" applyFont="1" applyFill="1" applyBorder="1" applyAlignment="1" applyProtection="1">
      <alignment horizontal="center"/>
    </xf>
    <xf numFmtId="0" fontId="7" fillId="5" borderId="0" xfId="0" applyFont="1" applyFill="1" applyProtection="1"/>
    <xf numFmtId="0" fontId="7" fillId="5" borderId="7" xfId="0" applyFont="1" applyFill="1" applyBorder="1" applyProtection="1"/>
    <xf numFmtId="0" fontId="7" fillId="0" borderId="45" xfId="0" applyFont="1" applyBorder="1" applyProtection="1"/>
    <xf numFmtId="0" fontId="7" fillId="5" borderId="46" xfId="0" applyFont="1" applyFill="1" applyBorder="1" applyProtection="1"/>
    <xf numFmtId="172" fontId="7" fillId="0" borderId="6" xfId="0" quotePrefix="1" applyNumberFormat="1" applyFont="1" applyFill="1" applyBorder="1" applyAlignment="1" applyProtection="1">
      <alignment horizontal="center"/>
    </xf>
    <xf numFmtId="172" fontId="7" fillId="0" borderId="14" xfId="0" applyNumberFormat="1" applyFont="1" applyBorder="1" applyProtection="1"/>
    <xf numFmtId="172" fontId="7" fillId="0" borderId="29" xfId="0" applyNumberFormat="1" applyFont="1" applyBorder="1" applyProtection="1"/>
    <xf numFmtId="49" fontId="10" fillId="5" borderId="0" xfId="0" applyNumberFormat="1" applyFont="1" applyFill="1" applyBorder="1" applyAlignment="1" applyProtection="1">
      <alignment horizontal="left"/>
    </xf>
    <xf numFmtId="49" fontId="7" fillId="5" borderId="0" xfId="0" applyNumberFormat="1" applyFont="1" applyFill="1" applyBorder="1" applyAlignment="1" applyProtection="1">
      <alignment horizontal="left"/>
    </xf>
    <xf numFmtId="0" fontId="10" fillId="5" borderId="0" xfId="0" applyFont="1" applyFill="1" applyBorder="1" applyAlignment="1" applyProtection="1">
      <alignment horizontal="right"/>
    </xf>
    <xf numFmtId="3" fontId="10" fillId="5" borderId="0" xfId="0" applyNumberFormat="1" applyFont="1" applyFill="1" applyBorder="1" applyProtection="1"/>
    <xf numFmtId="3" fontId="10" fillId="5" borderId="0" xfId="0" applyNumberFormat="1" applyFont="1" applyFill="1" applyBorder="1" applyAlignment="1" applyProtection="1">
      <alignment horizontal="right"/>
    </xf>
    <xf numFmtId="37" fontId="10" fillId="5" borderId="0" xfId="0" applyNumberFormat="1" applyFont="1" applyFill="1" applyProtection="1"/>
    <xf numFmtId="3" fontId="7" fillId="5" borderId="0" xfId="0" applyNumberFormat="1" applyFont="1" applyFill="1" applyBorder="1" applyAlignment="1" applyProtection="1">
      <alignment horizontal="center"/>
    </xf>
    <xf numFmtId="3" fontId="5" fillId="0" borderId="0" xfId="0" quotePrefix="1" applyNumberFormat="1" applyFont="1" applyProtection="1"/>
    <xf numFmtId="3" fontId="5" fillId="0" borderId="0" xfId="0" applyNumberFormat="1" applyFont="1" applyAlignment="1" applyProtection="1">
      <alignment horizontal="center"/>
    </xf>
    <xf numFmtId="3" fontId="5" fillId="0" borderId="0" xfId="0" applyNumberFormat="1" applyFont="1" applyProtection="1"/>
    <xf numFmtId="3" fontId="5" fillId="0" borderId="0" xfId="0" applyNumberFormat="1" applyFont="1" applyBorder="1" applyAlignment="1" applyProtection="1">
      <alignment horizontal="center"/>
    </xf>
    <xf numFmtId="3" fontId="5" fillId="0" borderId="0" xfId="0" applyNumberFormat="1" applyFont="1" applyBorder="1" applyProtection="1"/>
    <xf numFmtId="173" fontId="5" fillId="0" borderId="3" xfId="0" applyNumberFormat="1" applyFont="1" applyBorder="1" applyAlignment="1" applyProtection="1">
      <alignment horizontal="center"/>
    </xf>
    <xf numFmtId="173" fontId="5" fillId="0" borderId="0" xfId="1" applyNumberFormat="1" applyFont="1" applyAlignment="1" applyProtection="1">
      <alignment horizontal="center"/>
    </xf>
    <xf numFmtId="173" fontId="5" fillId="0" borderId="0" xfId="0" applyNumberFormat="1" applyFont="1" applyAlignment="1" applyProtection="1">
      <alignment horizontal="center"/>
    </xf>
    <xf numFmtId="173" fontId="5" fillId="0" borderId="0" xfId="0" applyNumberFormat="1" applyFont="1" applyProtection="1"/>
    <xf numFmtId="0" fontId="4" fillId="0" borderId="0" xfId="0" applyFont="1" applyProtection="1"/>
    <xf numFmtId="0" fontId="18" fillId="0" borderId="0" xfId="0" applyFont="1" applyProtection="1"/>
    <xf numFmtId="0" fontId="10" fillId="0" borderId="0" xfId="0" applyFont="1" applyAlignment="1" applyProtection="1">
      <alignment horizontal="center"/>
    </xf>
    <xf numFmtId="0" fontId="10" fillId="0" borderId="16" xfId="0" applyFont="1" applyBorder="1" applyProtection="1"/>
    <xf numFmtId="41" fontId="7" fillId="0" borderId="10" xfId="0" applyNumberFormat="1" applyFont="1" applyBorder="1" applyProtection="1"/>
    <xf numFmtId="41" fontId="7" fillId="0" borderId="11" xfId="0" applyNumberFormat="1" applyFont="1" applyBorder="1" applyProtection="1"/>
    <xf numFmtId="168" fontId="7" fillId="0" borderId="11" xfId="0" applyNumberFormat="1" applyFont="1" applyBorder="1" applyAlignment="1" applyProtection="1">
      <alignment horizontal="center" wrapText="1"/>
      <protection hidden="1"/>
    </xf>
    <xf numFmtId="164" fontId="7" fillId="0" borderId="19" xfId="0" applyNumberFormat="1" applyFont="1" applyBorder="1" applyAlignment="1" applyProtection="1">
      <alignment horizontal="center"/>
      <protection hidden="1"/>
    </xf>
    <xf numFmtId="3" fontId="7" fillId="0" borderId="11" xfId="0" applyNumberFormat="1" applyFont="1" applyFill="1" applyBorder="1" applyProtection="1"/>
    <xf numFmtId="37" fontId="7" fillId="0" borderId="22" xfId="0" applyNumberFormat="1" applyFont="1" applyBorder="1" applyProtection="1"/>
    <xf numFmtId="49" fontId="7" fillId="0" borderId="22" xfId="0" applyNumberFormat="1" applyFont="1" applyBorder="1" applyAlignment="1" applyProtection="1">
      <alignment horizontal="left"/>
    </xf>
    <xf numFmtId="3" fontId="7" fillId="0" borderId="9" xfId="0" applyNumberFormat="1" applyFont="1" applyFill="1" applyBorder="1" applyProtection="1"/>
    <xf numFmtId="3" fontId="7" fillId="0" borderId="8" xfId="0" applyNumberFormat="1" applyFont="1" applyFill="1" applyBorder="1" applyProtection="1"/>
    <xf numFmtId="0" fontId="7" fillId="0" borderId="31" xfId="0" applyFont="1" applyBorder="1" applyProtection="1"/>
    <xf numFmtId="3" fontId="7" fillId="0" borderId="47" xfId="0" applyNumberFormat="1" applyFont="1" applyBorder="1" applyProtection="1"/>
    <xf numFmtId="49" fontId="7" fillId="0" borderId="27" xfId="0" applyNumberFormat="1" applyFont="1" applyBorder="1" applyProtection="1"/>
    <xf numFmtId="0" fontId="7" fillId="0" borderId="27" xfId="0" applyFont="1" applyBorder="1" applyProtection="1"/>
    <xf numFmtId="0" fontId="7" fillId="0" borderId="0" xfId="0" applyNumberFormat="1" applyFont="1" applyBorder="1" applyProtection="1"/>
    <xf numFmtId="49" fontId="7" fillId="5" borderId="0" xfId="0" applyNumberFormat="1" applyFont="1" applyFill="1" applyAlignment="1" applyProtection="1">
      <alignment horizontal="left"/>
    </xf>
    <xf numFmtId="0" fontId="7" fillId="5" borderId="0" xfId="0" applyFont="1" applyFill="1" applyAlignment="1" applyProtection="1">
      <alignment horizontal="right"/>
    </xf>
    <xf numFmtId="37" fontId="7" fillId="5" borderId="0" xfId="0" applyNumberFormat="1" applyFont="1" applyFill="1" applyProtection="1"/>
    <xf numFmtId="49" fontId="10" fillId="0" borderId="26" xfId="0" applyNumberFormat="1" applyFont="1" applyBorder="1" applyAlignment="1" applyProtection="1">
      <alignment horizontal="left"/>
    </xf>
    <xf numFmtId="4" fontId="7" fillId="0" borderId="21" xfId="0" applyNumberFormat="1" applyFont="1" applyBorder="1" applyProtection="1"/>
    <xf numFmtId="49" fontId="7" fillId="0" borderId="2" xfId="0" applyNumberFormat="1" applyFont="1" applyBorder="1" applyAlignment="1" applyProtection="1">
      <alignment horizontal="left"/>
    </xf>
    <xf numFmtId="49" fontId="10" fillId="0" borderId="48" xfId="0" applyNumberFormat="1" applyFont="1" applyBorder="1" applyAlignment="1" applyProtection="1">
      <alignment horizontal="left"/>
    </xf>
    <xf numFmtId="49" fontId="10" fillId="0" borderId="41" xfId="0" applyNumberFormat="1" applyFont="1" applyBorder="1" applyAlignment="1" applyProtection="1">
      <alignment horizontal="left"/>
    </xf>
    <xf numFmtId="49" fontId="10" fillId="0" borderId="26" xfId="0" applyNumberFormat="1" applyFont="1" applyBorder="1" applyProtection="1"/>
    <xf numFmtId="49" fontId="7" fillId="0" borderId="26" xfId="0" applyNumberFormat="1" applyFont="1" applyBorder="1" applyProtection="1"/>
    <xf numFmtId="49" fontId="7" fillId="0" borderId="2" xfId="0" applyNumberFormat="1" applyFont="1" applyBorder="1" applyProtection="1"/>
    <xf numFmtId="49" fontId="10" fillId="0" borderId="48" xfId="0" applyNumberFormat="1" applyFont="1" applyBorder="1" applyProtection="1"/>
    <xf numFmtId="49" fontId="10" fillId="0" borderId="2" xfId="0" applyNumberFormat="1" applyFont="1" applyBorder="1" applyProtection="1"/>
    <xf numFmtId="49" fontId="10" fillId="0" borderId="40" xfId="0" applyNumberFormat="1" applyFont="1" applyBorder="1" applyProtection="1"/>
    <xf numFmtId="41" fontId="7" fillId="0" borderId="21" xfId="0" applyNumberFormat="1" applyFont="1" applyBorder="1" applyProtection="1"/>
    <xf numFmtId="49" fontId="7" fillId="0" borderId="19" xfId="0" applyNumberFormat="1" applyFont="1" applyBorder="1" applyAlignment="1" applyProtection="1">
      <alignment horizontal="left"/>
    </xf>
    <xf numFmtId="49" fontId="10" fillId="0" borderId="43" xfId="0" applyNumberFormat="1" applyFont="1" applyBorder="1" applyAlignment="1" applyProtection="1">
      <alignment horizontal="left"/>
    </xf>
    <xf numFmtId="49" fontId="10" fillId="0" borderId="18" xfId="0" applyNumberFormat="1" applyFont="1" applyBorder="1" applyAlignment="1" applyProtection="1">
      <alignment horizontal="left"/>
    </xf>
    <xf numFmtId="49" fontId="7" fillId="0" borderId="43" xfId="0" applyNumberFormat="1" applyFont="1" applyBorder="1" applyAlignment="1" applyProtection="1">
      <alignment horizontal="left"/>
    </xf>
    <xf numFmtId="49" fontId="10" fillId="0" borderId="49" xfId="0" applyNumberFormat="1" applyFont="1" applyBorder="1" applyAlignment="1" applyProtection="1">
      <alignment horizontal="left"/>
    </xf>
    <xf numFmtId="5" fontId="7" fillId="0" borderId="1" xfId="2" applyNumberFormat="1" applyFont="1" applyBorder="1" applyProtection="1"/>
    <xf numFmtId="5" fontId="10" fillId="0" borderId="6" xfId="0" applyNumberFormat="1" applyFont="1" applyBorder="1" applyProtection="1"/>
    <xf numFmtId="5" fontId="10" fillId="0" borderId="1" xfId="0" applyNumberFormat="1" applyFont="1" applyBorder="1" applyProtection="1"/>
    <xf numFmtId="0" fontId="10" fillId="0" borderId="21" xfId="0" applyFont="1" applyBorder="1" applyAlignment="1" applyProtection="1">
      <alignment horizontal="center"/>
    </xf>
    <xf numFmtId="168" fontId="7" fillId="0" borderId="11" xfId="0" applyNumberFormat="1" applyFont="1" applyBorder="1" applyAlignment="1" applyProtection="1">
      <alignment horizontal="center" wrapText="1"/>
    </xf>
    <xf numFmtId="4" fontId="7" fillId="0" borderId="9" xfId="0" applyNumberFormat="1" applyFont="1" applyBorder="1" applyProtection="1"/>
    <xf numFmtId="41" fontId="7" fillId="0" borderId="42" xfId="0" applyNumberFormat="1" applyFont="1" applyBorder="1" applyProtection="1"/>
    <xf numFmtId="37" fontId="7" fillId="0" borderId="9" xfId="0" applyNumberFormat="1" applyFont="1" applyBorder="1" applyProtection="1"/>
    <xf numFmtId="49" fontId="7" fillId="0" borderId="18" xfId="0" applyNumberFormat="1" applyFont="1" applyBorder="1" applyAlignment="1" applyProtection="1">
      <alignment horizontal="left" wrapText="1"/>
    </xf>
    <xf numFmtId="49" fontId="7" fillId="0" borderId="2" xfId="0" applyNumberFormat="1" applyFont="1" applyBorder="1" applyAlignment="1" applyProtection="1">
      <alignment horizontal="left" wrapText="1"/>
    </xf>
    <xf numFmtId="49" fontId="7" fillId="0" borderId="50" xfId="0" applyNumberFormat="1" applyFont="1" applyBorder="1" applyAlignment="1" applyProtection="1">
      <alignment horizontal="left"/>
    </xf>
    <xf numFmtId="49" fontId="7" fillId="0" borderId="18" xfId="0" applyNumberFormat="1" applyFont="1" applyBorder="1" applyAlignment="1" applyProtection="1">
      <alignment horizontal="left"/>
    </xf>
    <xf numFmtId="0" fontId="7" fillId="0" borderId="0" xfId="0" applyFont="1" applyBorder="1" applyAlignment="1" applyProtection="1">
      <alignment horizontal="center"/>
      <protection hidden="1"/>
    </xf>
    <xf numFmtId="0" fontId="7" fillId="0" borderId="8" xfId="0" applyFont="1" applyBorder="1" applyAlignment="1" applyProtection="1">
      <alignment wrapText="1"/>
      <protection hidden="1"/>
    </xf>
    <xf numFmtId="0" fontId="7" fillId="0" borderId="1" xfId="0" applyFont="1" applyBorder="1" applyAlignment="1" applyProtection="1">
      <alignment horizontal="center" wrapText="1"/>
      <protection hidden="1"/>
    </xf>
    <xf numFmtId="49" fontId="10" fillId="0" borderId="2" xfId="0" applyNumberFormat="1" applyFont="1" applyBorder="1" applyAlignment="1" applyProtection="1">
      <alignment horizontal="left"/>
    </xf>
    <xf numFmtId="49" fontId="7" fillId="0" borderId="40" xfId="0" applyNumberFormat="1" applyFont="1" applyBorder="1" applyAlignment="1" applyProtection="1">
      <alignment horizontal="left"/>
    </xf>
    <xf numFmtId="49" fontId="10" fillId="0" borderId="40" xfId="0" applyNumberFormat="1" applyFont="1" applyBorder="1" applyAlignment="1" applyProtection="1">
      <alignment horizontal="left"/>
    </xf>
    <xf numFmtId="49" fontId="10" fillId="0" borderId="48" xfId="0" applyNumberFormat="1" applyFont="1" applyBorder="1" applyAlignment="1" applyProtection="1">
      <alignment horizontal="left" vertical="top"/>
    </xf>
    <xf numFmtId="49" fontId="10" fillId="0" borderId="49" xfId="0" applyNumberFormat="1" applyFont="1" applyBorder="1" applyAlignment="1" applyProtection="1">
      <alignment horizontal="left" vertical="top"/>
    </xf>
    <xf numFmtId="49" fontId="7" fillId="0" borderId="49" xfId="0" applyNumberFormat="1" applyFont="1" applyBorder="1" applyAlignment="1" applyProtection="1">
      <alignment horizontal="left"/>
    </xf>
    <xf numFmtId="3" fontId="7" fillId="0" borderId="27" xfId="0" applyNumberFormat="1" applyFont="1" applyBorder="1" applyProtection="1"/>
    <xf numFmtId="14" fontId="5" fillId="0" borderId="0" xfId="0" applyNumberFormat="1" applyFont="1" applyBorder="1" applyAlignment="1" applyProtection="1">
      <alignment horizontal="right"/>
    </xf>
    <xf numFmtId="0" fontId="7" fillId="0" borderId="20" xfId="0" applyNumberFormat="1" applyFont="1" applyBorder="1" applyAlignment="1" applyProtection="1">
      <alignment horizontal="left"/>
    </xf>
    <xf numFmtId="0" fontId="10" fillId="0" borderId="32" xfId="0" applyFont="1" applyBorder="1" applyProtection="1"/>
    <xf numFmtId="0" fontId="7" fillId="0" borderId="47" xfId="0" applyFont="1" applyBorder="1" applyProtection="1"/>
    <xf numFmtId="3" fontId="7" fillId="0" borderId="33" xfId="0" applyNumberFormat="1" applyFont="1" applyBorder="1" applyProtection="1"/>
    <xf numFmtId="37" fontId="7" fillId="0" borderId="33" xfId="0" applyNumberFormat="1" applyFont="1" applyBorder="1" applyProtection="1"/>
    <xf numFmtId="0" fontId="10" fillId="0" borderId="51" xfId="0" applyFont="1" applyBorder="1" applyAlignment="1" applyProtection="1">
      <alignment horizontal="left"/>
    </xf>
    <xf numFmtId="0" fontId="7" fillId="0" borderId="2" xfId="0" applyFont="1" applyBorder="1" applyAlignment="1" applyProtection="1">
      <alignment horizontal="left"/>
    </xf>
    <xf numFmtId="3" fontId="7" fillId="0" borderId="21" xfId="0" applyNumberFormat="1" applyFont="1" applyBorder="1" applyProtection="1"/>
    <xf numFmtId="0" fontId="7" fillId="0" borderId="2" xfId="0" quotePrefix="1" applyFont="1" applyBorder="1" applyAlignment="1" applyProtection="1">
      <alignment horizontal="left"/>
    </xf>
    <xf numFmtId="0" fontId="7" fillId="0" borderId="2" xfId="0" applyFont="1" applyBorder="1" applyAlignment="1" applyProtection="1">
      <alignment horizontal="left" vertical="top"/>
    </xf>
    <xf numFmtId="0" fontId="7" fillId="0" borderId="52" xfId="0" applyFont="1" applyBorder="1" applyAlignment="1" applyProtection="1">
      <alignment horizontal="left"/>
    </xf>
    <xf numFmtId="3" fontId="7" fillId="0" borderId="22" xfId="0" applyNumberFormat="1" applyFont="1" applyBorder="1" applyAlignment="1" applyProtection="1">
      <alignment horizontal="right"/>
    </xf>
    <xf numFmtId="0" fontId="10" fillId="0" borderId="53" xfId="0" applyFont="1" applyBorder="1" applyAlignment="1" applyProtection="1">
      <alignment horizontal="left"/>
    </xf>
    <xf numFmtId="0" fontId="7" fillId="0" borderId="54" xfId="0" applyFont="1" applyBorder="1" applyProtection="1"/>
    <xf numFmtId="3" fontId="7" fillId="0" borderId="54" xfId="0" applyNumberFormat="1" applyFont="1" applyBorder="1" applyProtection="1"/>
    <xf numFmtId="0" fontId="10" fillId="0" borderId="55" xfId="0" applyFont="1" applyBorder="1" applyAlignment="1" applyProtection="1">
      <alignment horizontal="left"/>
    </xf>
    <xf numFmtId="0" fontId="7" fillId="0" borderId="56" xfId="0" applyFont="1" applyBorder="1" applyProtection="1"/>
    <xf numFmtId="0" fontId="7" fillId="0" borderId="19" xfId="0" applyFont="1" applyBorder="1" applyAlignment="1" applyProtection="1">
      <alignment horizontal="left"/>
    </xf>
    <xf numFmtId="0" fontId="10" fillId="0" borderId="0" xfId="0" applyFont="1" applyBorder="1" applyAlignment="1" applyProtection="1">
      <alignment horizontal="left"/>
    </xf>
    <xf numFmtId="0" fontId="7" fillId="0" borderId="19" xfId="0" applyFont="1" applyBorder="1" applyProtection="1"/>
    <xf numFmtId="0" fontId="7" fillId="0" borderId="20" xfId="0" applyFont="1" applyBorder="1" applyProtection="1"/>
    <xf numFmtId="0" fontId="7" fillId="0" borderId="18" xfId="0" applyFont="1" applyBorder="1" applyProtection="1"/>
    <xf numFmtId="0" fontId="7" fillId="0" borderId="18" xfId="0" applyFont="1" applyBorder="1" applyAlignment="1" applyProtection="1">
      <alignment wrapText="1"/>
    </xf>
    <xf numFmtId="4" fontId="7" fillId="0" borderId="10" xfId="0" applyNumberFormat="1" applyFont="1" applyBorder="1" applyProtection="1"/>
    <xf numFmtId="37" fontId="7" fillId="0" borderId="30" xfId="0" applyNumberFormat="1" applyFont="1" applyBorder="1" applyProtection="1"/>
    <xf numFmtId="41" fontId="7" fillId="0" borderId="9" xfId="0" applyNumberFormat="1" applyFont="1" applyBorder="1" applyProtection="1"/>
    <xf numFmtId="49" fontId="10" fillId="0" borderId="27" xfId="0" applyNumberFormat="1" applyFont="1" applyBorder="1" applyProtection="1"/>
    <xf numFmtId="49" fontId="7" fillId="0" borderId="21" xfId="0" applyNumberFormat="1" applyFont="1" applyBorder="1" applyAlignment="1" applyProtection="1">
      <alignment horizontal="left"/>
    </xf>
    <xf numFmtId="49" fontId="9" fillId="0" borderId="3" xfId="0" applyNumberFormat="1" applyFont="1" applyBorder="1" applyAlignment="1" applyProtection="1">
      <alignment horizontal="left"/>
    </xf>
    <xf numFmtId="0" fontId="10" fillId="0" borderId="2" xfId="0" applyFont="1" applyBorder="1" applyProtection="1"/>
    <xf numFmtId="0" fontId="10" fillId="0" borderId="18" xfId="0" applyFont="1" applyFill="1" applyBorder="1" applyProtection="1"/>
    <xf numFmtId="0" fontId="7" fillId="0" borderId="40" xfId="0" applyFont="1" applyBorder="1" applyProtection="1"/>
    <xf numFmtId="0" fontId="10" fillId="0" borderId="26" xfId="0" applyFont="1" applyBorder="1" applyProtection="1"/>
    <xf numFmtId="0" fontId="10" fillId="0" borderId="22" xfId="0" applyFont="1" applyBorder="1" applyAlignment="1" applyProtection="1">
      <alignment horizontal="center" wrapText="1"/>
    </xf>
    <xf numFmtId="0" fontId="7" fillId="0" borderId="43" xfId="0" applyFont="1" applyBorder="1" applyProtection="1"/>
    <xf numFmtId="0" fontId="10" fillId="0" borderId="57" xfId="0" applyFont="1" applyBorder="1" applyProtection="1"/>
    <xf numFmtId="0" fontId="10" fillId="0" borderId="37" xfId="0" applyFont="1" applyBorder="1" applyProtection="1"/>
    <xf numFmtId="0" fontId="10" fillId="0" borderId="45" xfId="0" applyFont="1" applyBorder="1" applyProtection="1"/>
    <xf numFmtId="0" fontId="5" fillId="0" borderId="20" xfId="0" applyFont="1" applyBorder="1" applyAlignment="1" applyProtection="1"/>
    <xf numFmtId="0" fontId="14" fillId="0" borderId="20" xfId="0" applyFont="1" applyBorder="1" applyAlignment="1" applyProtection="1"/>
    <xf numFmtId="0" fontId="5" fillId="0" borderId="18" xfId="0" applyFont="1" applyBorder="1" applyProtection="1"/>
    <xf numFmtId="3" fontId="5" fillId="0" borderId="18" xfId="0" applyNumberFormat="1" applyFont="1" applyBorder="1" applyProtection="1"/>
    <xf numFmtId="3" fontId="5" fillId="0" borderId="18" xfId="0" applyNumberFormat="1" applyFont="1" applyBorder="1" applyAlignment="1" applyProtection="1">
      <alignment horizontal="center"/>
    </xf>
    <xf numFmtId="14" fontId="14"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7" fillId="0" borderId="0" xfId="0" applyFont="1" applyAlignment="1" applyProtection="1">
      <alignment horizontal="right"/>
    </xf>
    <xf numFmtId="0" fontId="7" fillId="0" borderId="3" xfId="0" applyNumberFormat="1" applyFont="1" applyBorder="1" applyAlignment="1" applyProtection="1">
      <alignment horizontal="left"/>
    </xf>
    <xf numFmtId="0" fontId="7" fillId="0" borderId="0" xfId="0" applyFont="1" applyBorder="1" applyAlignment="1" applyProtection="1">
      <alignment horizontal="right"/>
    </xf>
    <xf numFmtId="0" fontId="5" fillId="0" borderId="0" xfId="0" quotePrefix="1" applyFont="1" applyBorder="1" applyProtection="1"/>
    <xf numFmtId="0" fontId="10" fillId="0" borderId="2" xfId="0" applyFont="1" applyBorder="1" applyAlignment="1" applyProtection="1">
      <alignment horizontal="left"/>
    </xf>
    <xf numFmtId="37" fontId="7" fillId="0" borderId="22" xfId="0" applyNumberFormat="1" applyFont="1" applyBorder="1" applyAlignment="1" applyProtection="1">
      <alignment horizontal="center" wrapText="1"/>
    </xf>
    <xf numFmtId="37" fontId="7" fillId="0" borderId="6" xfId="0" applyNumberFormat="1" applyFont="1" applyFill="1" applyBorder="1" applyAlignment="1" applyProtection="1">
      <alignment horizontal="right"/>
    </xf>
    <xf numFmtId="0" fontId="11" fillId="0" borderId="18" xfId="0" applyFont="1" applyBorder="1" applyProtection="1"/>
    <xf numFmtId="49" fontId="3" fillId="0" borderId="0" xfId="0" applyNumberFormat="1" applyFont="1" applyBorder="1" applyAlignment="1" applyProtection="1">
      <alignment horizontal="left"/>
    </xf>
    <xf numFmtId="0" fontId="28" fillId="0" borderId="0" xfId="0" applyFont="1" applyProtection="1"/>
    <xf numFmtId="0" fontId="5" fillId="0" borderId="0" xfId="0" applyFont="1" applyAlignment="1" applyProtection="1"/>
    <xf numFmtId="0" fontId="14" fillId="0" borderId="0" xfId="0" applyFont="1" applyAlignment="1" applyProtection="1"/>
    <xf numFmtId="0" fontId="14" fillId="0" borderId="7" xfId="0" applyFont="1" applyBorder="1" applyAlignment="1" applyProtection="1">
      <protection locked="0"/>
    </xf>
    <xf numFmtId="0" fontId="14" fillId="0" borderId="0" xfId="0" applyFont="1" applyBorder="1" applyAlignment="1" applyProtection="1">
      <protection locked="0"/>
    </xf>
    <xf numFmtId="0" fontId="14" fillId="0" borderId="0" xfId="0" applyFont="1" applyProtection="1">
      <protection locked="0"/>
    </xf>
    <xf numFmtId="0" fontId="14" fillId="0" borderId="7" xfId="0" applyFont="1" applyBorder="1" applyProtection="1">
      <protection locked="0"/>
    </xf>
    <xf numFmtId="14" fontId="14" fillId="0" borderId="0" xfId="0" applyNumberFormat="1" applyFont="1" applyAlignment="1" applyProtection="1">
      <alignment horizontal="left"/>
    </xf>
    <xf numFmtId="0" fontId="4" fillId="0" borderId="0" xfId="0" applyFont="1" applyAlignment="1" applyProtection="1">
      <alignment horizontal="center"/>
    </xf>
    <xf numFmtId="0" fontId="4" fillId="0" borderId="3" xfId="0" applyFont="1" applyBorder="1" applyAlignment="1" applyProtection="1">
      <alignment horizontal="center"/>
    </xf>
    <xf numFmtId="3" fontId="5" fillId="37" borderId="3" xfId="0" applyNumberFormat="1" applyFont="1" applyFill="1" applyBorder="1" applyProtection="1">
      <protection locked="0"/>
    </xf>
    <xf numFmtId="38" fontId="14" fillId="37" borderId="3" xfId="0" applyNumberFormat="1" applyFont="1" applyFill="1" applyBorder="1" applyAlignment="1" applyProtection="1">
      <alignment horizontal="center"/>
      <protection locked="0"/>
    </xf>
    <xf numFmtId="3" fontId="5" fillId="37" borderId="2" xfId="0" applyNumberFormat="1" applyFont="1" applyFill="1" applyBorder="1" applyProtection="1">
      <protection locked="0"/>
    </xf>
    <xf numFmtId="3" fontId="5" fillId="37" borderId="3" xfId="0" applyNumberFormat="1" applyFont="1" applyFill="1" applyBorder="1" applyAlignment="1" applyProtection="1">
      <alignment horizontal="center"/>
      <protection locked="0"/>
    </xf>
    <xf numFmtId="173" fontId="5" fillId="37" borderId="0" xfId="0" applyNumberFormat="1" applyFont="1" applyFill="1" applyBorder="1" applyProtection="1">
      <protection locked="0"/>
    </xf>
    <xf numFmtId="169" fontId="29" fillId="37" borderId="0" xfId="1" applyNumberFormat="1" applyFont="1" applyFill="1" applyProtection="1">
      <protection locked="0"/>
    </xf>
    <xf numFmtId="171" fontId="2" fillId="0" borderId="0" xfId="46" applyNumberFormat="1" applyFont="1" applyFill="1" applyBorder="1" applyAlignment="1">
      <alignment horizontal="right"/>
    </xf>
    <xf numFmtId="5" fontId="5" fillId="37" borderId="3" xfId="0" applyNumberFormat="1" applyFont="1" applyFill="1" applyBorder="1" applyProtection="1">
      <protection locked="0"/>
    </xf>
    <xf numFmtId="0" fontId="10" fillId="0" borderId="68" xfId="0" applyFont="1" applyFill="1" applyBorder="1" applyProtection="1"/>
    <xf numFmtId="0" fontId="15" fillId="0" borderId="67" xfId="0" applyFont="1" applyFill="1" applyBorder="1" applyAlignment="1" applyProtection="1">
      <alignment horizontal="center" vertical="center" wrapText="1"/>
    </xf>
    <xf numFmtId="49" fontId="7" fillId="52" borderId="26" xfId="0" applyNumberFormat="1" applyFont="1" applyFill="1" applyBorder="1" applyAlignment="1" applyProtection="1">
      <alignment horizontal="left"/>
    </xf>
    <xf numFmtId="0" fontId="52" fillId="0" borderId="0" xfId="0" applyFont="1" applyProtection="1"/>
    <xf numFmtId="37" fontId="7" fillId="37" borderId="6" xfId="0" applyNumberFormat="1" applyFont="1" applyFill="1" applyBorder="1" applyProtection="1">
      <protection locked="0"/>
    </xf>
    <xf numFmtId="0" fontId="7" fillId="52" borderId="0" xfId="49" applyFont="1" applyFill="1" applyBorder="1" applyProtection="1"/>
    <xf numFmtId="164" fontId="7" fillId="52" borderId="18" xfId="49" applyNumberFormat="1" applyFont="1" applyFill="1" applyBorder="1" applyAlignment="1" applyProtection="1">
      <alignment horizontal="right"/>
    </xf>
    <xf numFmtId="37" fontId="7" fillId="37" borderId="22" xfId="0" applyNumberFormat="1" applyFont="1" applyFill="1" applyBorder="1" applyProtection="1">
      <protection locked="0"/>
    </xf>
    <xf numFmtId="37" fontId="7" fillId="37" borderId="11" xfId="0" applyNumberFormat="1" applyFont="1" applyFill="1" applyBorder="1" applyProtection="1">
      <protection locked="0"/>
    </xf>
    <xf numFmtId="37" fontId="7" fillId="37" borderId="1" xfId="0" applyNumberFormat="1" applyFont="1" applyFill="1" applyBorder="1" applyProtection="1">
      <protection locked="0"/>
    </xf>
    <xf numFmtId="3" fontId="7" fillId="37" borderId="6" xfId="0" applyNumberFormat="1" applyFont="1" applyFill="1" applyBorder="1" applyProtection="1">
      <protection locked="0"/>
    </xf>
    <xf numFmtId="3" fontId="7" fillId="37" borderId="22" xfId="0" applyNumberFormat="1" applyFont="1" applyFill="1" applyBorder="1" applyProtection="1">
      <protection locked="0"/>
    </xf>
    <xf numFmtId="3" fontId="7" fillId="37" borderId="11" xfId="0" applyNumberFormat="1" applyFont="1" applyFill="1" applyBorder="1" applyProtection="1">
      <protection locked="0"/>
    </xf>
    <xf numFmtId="3" fontId="7" fillId="37" borderId="1" xfId="0" applyNumberFormat="1" applyFont="1" applyFill="1" applyBorder="1" applyProtection="1">
      <protection locked="0"/>
    </xf>
    <xf numFmtId="0" fontId="10" fillId="0" borderId="3" xfId="0" applyNumberFormat="1" applyFont="1" applyBorder="1" applyAlignment="1" applyProtection="1">
      <alignment horizontal="left"/>
    </xf>
    <xf numFmtId="0" fontId="10" fillId="0" borderId="19" xfId="0" applyNumberFormat="1" applyFont="1" applyBorder="1" applyAlignment="1" applyProtection="1">
      <alignment horizontal="left"/>
    </xf>
    <xf numFmtId="0" fontId="10" fillId="0" borderId="0" xfId="0" applyNumberFormat="1" applyFont="1" applyBorder="1" applyAlignment="1" applyProtection="1">
      <alignment horizontal="left"/>
    </xf>
    <xf numFmtId="3" fontId="7" fillId="37" borderId="8" xfId="0" applyNumberFormat="1" applyFont="1" applyFill="1" applyBorder="1" applyProtection="1">
      <protection locked="0"/>
    </xf>
    <xf numFmtId="3" fontId="7" fillId="37" borderId="32" xfId="0" applyNumberFormat="1" applyFont="1" applyFill="1" applyBorder="1" applyAlignment="1" applyProtection="1">
      <alignment horizontal="center" wrapText="1"/>
      <protection locked="0"/>
    </xf>
    <xf numFmtId="3" fontId="7" fillId="37" borderId="32" xfId="0" applyNumberFormat="1" applyFont="1" applyFill="1" applyBorder="1" applyProtection="1">
      <protection locked="0"/>
    </xf>
    <xf numFmtId="0" fontId="51" fillId="0" borderId="0" xfId="0" applyFont="1" applyProtection="1"/>
    <xf numFmtId="49" fontId="8" fillId="0" borderId="0" xfId="0" applyNumberFormat="1" applyFont="1" applyBorder="1" applyAlignment="1" applyProtection="1">
      <alignment horizontal="left"/>
    </xf>
    <xf numFmtId="0" fontId="7" fillId="37" borderId="8" xfId="0" applyFont="1" applyFill="1" applyBorder="1" applyProtection="1">
      <protection locked="0"/>
    </xf>
    <xf numFmtId="3" fontId="7" fillId="37" borderId="10" xfId="0" applyNumberFormat="1" applyFont="1" applyFill="1" applyBorder="1" applyProtection="1">
      <protection locked="0"/>
    </xf>
    <xf numFmtId="3" fontId="7" fillId="37" borderId="21" xfId="0" applyNumberFormat="1" applyFont="1" applyFill="1" applyBorder="1" applyProtection="1">
      <protection locked="0"/>
    </xf>
    <xf numFmtId="0" fontId="7" fillId="37" borderId="6" xfId="0" applyFont="1" applyFill="1" applyBorder="1" applyProtection="1">
      <protection locked="0"/>
    </xf>
    <xf numFmtId="0" fontId="7" fillId="37" borderId="6" xfId="0" applyFont="1" applyFill="1" applyBorder="1" applyAlignment="1" applyProtection="1">
      <alignment horizontal="center"/>
      <protection locked="0"/>
    </xf>
    <xf numFmtId="5" fontId="7" fillId="37" borderId="6" xfId="2" applyNumberFormat="1" applyFont="1" applyFill="1" applyBorder="1" applyProtection="1">
      <protection locked="0"/>
    </xf>
    <xf numFmtId="165" fontId="7" fillId="37" borderId="6" xfId="0" applyNumberFormat="1" applyFont="1" applyFill="1" applyBorder="1" applyAlignment="1" applyProtection="1">
      <alignment horizontal="center"/>
      <protection locked="0"/>
    </xf>
    <xf numFmtId="10" fontId="7" fillId="37" borderId="6" xfId="0" applyNumberFormat="1" applyFont="1" applyFill="1" applyBorder="1" applyAlignment="1" applyProtection="1">
      <alignment horizontal="center"/>
      <protection locked="0"/>
    </xf>
    <xf numFmtId="5" fontId="7" fillId="37" borderId="1" xfId="2" applyNumberFormat="1" applyFont="1" applyFill="1" applyBorder="1" applyProtection="1">
      <protection locked="0"/>
    </xf>
    <xf numFmtId="0" fontId="7" fillId="37" borderId="11" xfId="0" applyFont="1" applyFill="1" applyBorder="1" applyProtection="1">
      <protection locked="0"/>
    </xf>
    <xf numFmtId="172" fontId="7" fillId="37" borderId="6" xfId="0" quotePrefix="1" applyNumberFormat="1" applyFont="1" applyFill="1" applyBorder="1" applyAlignment="1" applyProtection="1">
      <alignment horizontal="center"/>
      <protection locked="0"/>
    </xf>
    <xf numFmtId="172" fontId="7" fillId="37" borderId="11" xfId="0" applyNumberFormat="1" applyFont="1" applyFill="1" applyBorder="1" applyProtection="1">
      <protection locked="0"/>
    </xf>
    <xf numFmtId="172" fontId="7" fillId="37" borderId="1" xfId="0" applyNumberFormat="1" applyFont="1" applyFill="1" applyBorder="1" applyProtection="1">
      <protection locked="0"/>
    </xf>
    <xf numFmtId="0" fontId="7" fillId="0" borderId="9" xfId="0" applyFont="1" applyFill="1" applyBorder="1" applyProtection="1">
      <protection locked="0"/>
    </xf>
    <xf numFmtId="0" fontId="0" fillId="37" borderId="3" xfId="0" applyFill="1" applyBorder="1" applyProtection="1">
      <protection locked="0"/>
    </xf>
    <xf numFmtId="41" fontId="0" fillId="37" borderId="3" xfId="0" applyNumberFormat="1" applyFill="1" applyBorder="1" applyProtection="1">
      <protection locked="0"/>
    </xf>
    <xf numFmtId="0" fontId="0" fillId="37" borderId="0" xfId="0" applyFill="1" applyProtection="1">
      <protection locked="0"/>
    </xf>
    <xf numFmtId="0" fontId="0" fillId="37" borderId="0" xfId="0" applyFill="1" applyBorder="1" applyProtection="1">
      <protection locked="0"/>
    </xf>
    <xf numFmtId="44" fontId="3" fillId="37" borderId="9" xfId="2" applyFill="1" applyBorder="1" applyProtection="1">
      <protection locked="0"/>
    </xf>
    <xf numFmtId="44" fontId="3" fillId="37" borderId="18" xfId="2" applyFill="1" applyBorder="1" applyProtection="1">
      <protection locked="0"/>
    </xf>
    <xf numFmtId="44" fontId="3" fillId="37" borderId="9" xfId="2" applyFill="1" applyBorder="1" applyAlignment="1" applyProtection="1">
      <protection locked="0"/>
    </xf>
    <xf numFmtId="44" fontId="3" fillId="37" borderId="18" xfId="2" applyFill="1" applyBorder="1" applyAlignment="1" applyProtection="1">
      <protection locked="0"/>
    </xf>
    <xf numFmtId="44" fontId="3" fillId="37" borderId="11" xfId="2" applyFill="1" applyBorder="1" applyAlignment="1" applyProtection="1">
      <protection locked="0"/>
    </xf>
    <xf numFmtId="44" fontId="3" fillId="37" borderId="2" xfId="2" applyFill="1" applyBorder="1" applyProtection="1">
      <protection locked="0"/>
    </xf>
    <xf numFmtId="44" fontId="3" fillId="37" borderId="2" xfId="2" applyFill="1" applyBorder="1" applyAlignment="1" applyProtection="1">
      <protection locked="0"/>
    </xf>
    <xf numFmtId="44" fontId="3" fillId="37" borderId="11" xfId="2" applyFill="1" applyBorder="1" applyProtection="1">
      <protection locked="0"/>
    </xf>
    <xf numFmtId="44" fontId="0" fillId="37" borderId="18" xfId="0" applyNumberFormat="1" applyFill="1" applyBorder="1" applyProtection="1">
      <protection locked="0"/>
    </xf>
    <xf numFmtId="44" fontId="3" fillId="37" borderId="8" xfId="2" applyFill="1" applyBorder="1" applyProtection="1">
      <protection locked="0"/>
    </xf>
    <xf numFmtId="44" fontId="3" fillId="37" borderId="1" xfId="2" applyFill="1" applyBorder="1" applyProtection="1">
      <protection locked="0"/>
    </xf>
    <xf numFmtId="44" fontId="0" fillId="37" borderId="2" xfId="0" applyNumberFormat="1" applyFill="1" applyBorder="1" applyProtection="1">
      <protection locked="0"/>
    </xf>
    <xf numFmtId="44" fontId="0" fillId="37" borderId="9" xfId="0" applyNumberFormat="1" applyFill="1" applyBorder="1" applyProtection="1">
      <protection locked="0"/>
    </xf>
    <xf numFmtId="44" fontId="0" fillId="37" borderId="8" xfId="0" applyNumberFormat="1" applyFill="1" applyBorder="1" applyProtection="1">
      <protection locked="0"/>
    </xf>
    <xf numFmtId="6" fontId="3" fillId="37" borderId="8" xfId="2" applyNumberFormat="1" applyFill="1" applyBorder="1" applyProtection="1">
      <protection locked="0"/>
    </xf>
    <xf numFmtId="0" fontId="11" fillId="37" borderId="0" xfId="0" applyFont="1" applyFill="1" applyProtection="1">
      <protection locked="0"/>
    </xf>
    <xf numFmtId="44" fontId="3" fillId="37" borderId="18" xfId="2" applyFont="1" applyFill="1" applyBorder="1" applyProtection="1">
      <protection locked="0"/>
    </xf>
    <xf numFmtId="0" fontId="14" fillId="37" borderId="3" xfId="0" applyFont="1" applyFill="1" applyBorder="1" applyProtection="1">
      <protection locked="0"/>
    </xf>
    <xf numFmtId="0" fontId="4" fillId="0" borderId="0" xfId="0" applyFont="1" applyAlignment="1" applyProtection="1">
      <alignment horizontal="left" wrapText="1"/>
    </xf>
    <xf numFmtId="0" fontId="8" fillId="61" borderId="33" xfId="0" applyFont="1" applyFill="1" applyBorder="1" applyAlignment="1">
      <alignment horizontal="left"/>
    </xf>
    <xf numFmtId="0" fontId="8" fillId="61" borderId="78" xfId="0" applyFont="1" applyFill="1" applyBorder="1" applyAlignment="1">
      <alignment horizontal="left"/>
    </xf>
    <xf numFmtId="0" fontId="6" fillId="0" borderId="0" xfId="0" applyFont="1" applyAlignment="1" applyProtection="1">
      <alignment horizontal="center" wrapText="1"/>
    </xf>
    <xf numFmtId="0" fontId="0" fillId="0" borderId="79" xfId="0" applyBorder="1" applyAlignment="1">
      <alignment horizontal="center" vertical="top"/>
    </xf>
    <xf numFmtId="0" fontId="0" fillId="0" borderId="81" xfId="0" applyBorder="1" applyAlignment="1">
      <alignment horizontal="center" vertical="top"/>
    </xf>
    <xf numFmtId="0" fontId="0" fillId="0" borderId="0" xfId="0" applyAlignment="1">
      <alignment horizontal="center" vertical="top"/>
    </xf>
    <xf numFmtId="0" fontId="0" fillId="0" borderId="0" xfId="0" applyBorder="1"/>
    <xf numFmtId="0" fontId="0" fillId="0" borderId="80" xfId="0" applyBorder="1"/>
    <xf numFmtId="0" fontId="3" fillId="0" borderId="0" xfId="0" applyFont="1" applyBorder="1"/>
    <xf numFmtId="0" fontId="0" fillId="0" borderId="7" xfId="0" applyBorder="1"/>
    <xf numFmtId="0" fontId="0" fillId="0" borderId="82" xfId="0" applyBorder="1"/>
    <xf numFmtId="0" fontId="8" fillId="61" borderId="77" xfId="0" applyFont="1" applyFill="1" applyBorder="1" applyAlignment="1">
      <alignment horizontal="left" vertical="top"/>
    </xf>
    <xf numFmtId="0" fontId="8" fillId="61" borderId="33" xfId="0" applyFont="1" applyFill="1" applyBorder="1"/>
    <xf numFmtId="0" fontId="8" fillId="61" borderId="78" xfId="0" applyFont="1" applyFill="1" applyBorder="1"/>
    <xf numFmtId="0" fontId="3" fillId="0" borderId="0" xfId="0" applyFont="1" applyBorder="1" applyAlignment="1">
      <alignment vertical="top"/>
    </xf>
    <xf numFmtId="0" fontId="0" fillId="0" borderId="0" xfId="0" applyBorder="1" applyAlignment="1">
      <alignment vertical="center"/>
    </xf>
    <xf numFmtId="0" fontId="0" fillId="0" borderId="80" xfId="0" applyBorder="1" applyAlignment="1">
      <alignment vertical="center"/>
    </xf>
    <xf numFmtId="0" fontId="0" fillId="0" borderId="0" xfId="0" applyBorder="1" applyAlignment="1">
      <alignment vertical="top"/>
    </xf>
    <xf numFmtId="0" fontId="3" fillId="0" borderId="7" xfId="0" applyFont="1" applyBorder="1"/>
    <xf numFmtId="0" fontId="14" fillId="0" borderId="0" xfId="0" applyFont="1" applyAlignment="1" applyProtection="1">
      <alignment horizontal="center" vertical="top"/>
    </xf>
    <xf numFmtId="0" fontId="4" fillId="0" borderId="0" xfId="0" applyFont="1" applyAlignment="1" applyProtection="1">
      <alignment horizontal="left" vertical="top"/>
    </xf>
    <xf numFmtId="0" fontId="16" fillId="0" borderId="0" xfId="0" applyFont="1" applyBorder="1"/>
    <xf numFmtId="0" fontId="0" fillId="0" borderId="18" xfId="0" applyBorder="1"/>
    <xf numFmtId="4" fontId="86" fillId="0" borderId="0" xfId="8586" applyNumberFormat="1" applyFont="1" applyFill="1" applyBorder="1" applyAlignment="1">
      <alignment horizontal="right"/>
    </xf>
    <xf numFmtId="41" fontId="5" fillId="37" borderId="0" xfId="0" applyNumberFormat="1" applyFont="1" applyFill="1" applyBorder="1" applyProtection="1">
      <protection locked="0"/>
    </xf>
    <xf numFmtId="0" fontId="3" fillId="37" borderId="0" xfId="0" applyFont="1" applyFill="1" applyProtection="1">
      <protection locked="0"/>
    </xf>
    <xf numFmtId="0" fontId="7" fillId="37" borderId="6" xfId="0" quotePrefix="1" applyFont="1" applyFill="1" applyBorder="1" applyAlignment="1" applyProtection="1">
      <alignment horizontal="center"/>
      <protection locked="0"/>
    </xf>
    <xf numFmtId="0" fontId="3" fillId="0" borderId="7" xfId="0" applyFont="1" applyBorder="1" applyAlignment="1">
      <alignment horizontal="left" wrapText="1"/>
    </xf>
    <xf numFmtId="0" fontId="0" fillId="0" borderId="7" xfId="0" applyBorder="1" applyAlignment="1">
      <alignment horizontal="left" wrapText="1"/>
    </xf>
    <xf numFmtId="0" fontId="0" fillId="0" borderId="82" xfId="0" applyBorder="1" applyAlignment="1">
      <alignment horizontal="left" wrapText="1"/>
    </xf>
    <xf numFmtId="0" fontId="8" fillId="61" borderId="77" xfId="0" applyFont="1" applyFill="1" applyBorder="1" applyAlignment="1">
      <alignment horizontal="left" vertical="top"/>
    </xf>
    <xf numFmtId="0" fontId="8" fillId="61" borderId="33" xfId="0" applyFont="1" applyFill="1" applyBorder="1" applyAlignment="1">
      <alignment horizontal="left" vertical="top"/>
    </xf>
    <xf numFmtId="0" fontId="8" fillId="61" borderId="78" xfId="0" applyFont="1" applyFill="1" applyBorder="1" applyAlignment="1">
      <alignment horizontal="left" vertical="top"/>
    </xf>
    <xf numFmtId="0" fontId="8" fillId="61" borderId="77" xfId="0" applyFont="1" applyFill="1" applyBorder="1" applyAlignment="1">
      <alignment horizontal="left" vertical="top" wrapText="1"/>
    </xf>
    <xf numFmtId="0" fontId="8" fillId="61" borderId="33" xfId="0" applyFont="1" applyFill="1" applyBorder="1" applyAlignment="1">
      <alignment horizontal="left" vertical="top" wrapText="1"/>
    </xf>
    <xf numFmtId="0" fontId="8" fillId="61" borderId="78" xfId="0" applyFont="1" applyFill="1" applyBorder="1" applyAlignment="1">
      <alignment horizontal="left" vertical="top" wrapText="1"/>
    </xf>
    <xf numFmtId="0" fontId="3" fillId="0" borderId="0" xfId="0" applyFont="1" applyBorder="1" applyAlignment="1">
      <alignment horizontal="left"/>
    </xf>
    <xf numFmtId="0" fontId="3" fillId="0" borderId="80" xfId="0" applyFont="1" applyBorder="1" applyAlignment="1">
      <alignment horizontal="left"/>
    </xf>
    <xf numFmtId="0" fontId="0" fillId="0" borderId="0" xfId="0" applyBorder="1" applyAlignment="1">
      <alignment horizontal="left"/>
    </xf>
    <xf numFmtId="0" fontId="0" fillId="0" borderId="80" xfId="0" applyBorder="1" applyAlignment="1">
      <alignment horizontal="left"/>
    </xf>
    <xf numFmtId="0" fontId="3" fillId="0" borderId="0" xfId="0" applyFont="1" applyBorder="1" applyAlignment="1">
      <alignment horizontal="left" wrapText="1"/>
    </xf>
    <xf numFmtId="0" fontId="3" fillId="0" borderId="80" xfId="0" applyFont="1" applyBorder="1" applyAlignment="1">
      <alignment horizontal="left"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80" xfId="0" applyBorder="1" applyAlignment="1">
      <alignment horizontal="left" vertical="top" wrapText="1"/>
    </xf>
    <xf numFmtId="0" fontId="0" fillId="0" borderId="0" xfId="0" applyBorder="1" applyAlignment="1">
      <alignment horizontal="left" wrapText="1"/>
    </xf>
    <xf numFmtId="0" fontId="0" fillId="0" borderId="80" xfId="0" applyBorder="1" applyAlignment="1">
      <alignment horizontal="left" wrapText="1"/>
    </xf>
    <xf numFmtId="0" fontId="3" fillId="0" borderId="82" xfId="0" applyFont="1" applyBorder="1" applyAlignment="1">
      <alignment horizontal="left" wrapText="1"/>
    </xf>
    <xf numFmtId="0" fontId="8" fillId="61" borderId="77" xfId="0" applyFont="1" applyFill="1" applyBorder="1" applyAlignment="1">
      <alignment horizontal="left" vertical="center"/>
    </xf>
    <xf numFmtId="0" fontId="8" fillId="61" borderId="33" xfId="0" applyFont="1" applyFill="1" applyBorder="1" applyAlignment="1">
      <alignment horizontal="left" vertical="center"/>
    </xf>
    <xf numFmtId="0" fontId="8" fillId="61" borderId="78" xfId="0" applyFont="1" applyFill="1" applyBorder="1" applyAlignment="1">
      <alignment horizontal="left" vertical="center"/>
    </xf>
    <xf numFmtId="0" fontId="16" fillId="0" borderId="0" xfId="0" applyFont="1" applyBorder="1" applyAlignment="1">
      <alignment horizontal="left"/>
    </xf>
    <xf numFmtId="0" fontId="16" fillId="0" borderId="80" xfId="0" applyFont="1" applyBorder="1" applyAlignment="1">
      <alignment horizontal="left"/>
    </xf>
    <xf numFmtId="0" fontId="3" fillId="0" borderId="0" xfId="0" applyFont="1" applyBorder="1" applyAlignment="1">
      <alignment horizontal="left" vertical="center" wrapText="1"/>
    </xf>
    <xf numFmtId="0" fontId="3" fillId="0" borderId="80" xfId="0" applyFont="1" applyBorder="1" applyAlignment="1">
      <alignment horizontal="left" vertical="center" wrapText="1"/>
    </xf>
    <xf numFmtId="0" fontId="3" fillId="0" borderId="7" xfId="0" applyFont="1" applyBorder="1" applyAlignment="1">
      <alignment horizontal="left"/>
    </xf>
    <xf numFmtId="0" fontId="0" fillId="0" borderId="7" xfId="0" applyBorder="1" applyAlignment="1">
      <alignment horizontal="left"/>
    </xf>
    <xf numFmtId="0" fontId="0" fillId="0" borderId="82" xfId="0" applyBorder="1" applyAlignment="1">
      <alignment horizontal="left"/>
    </xf>
    <xf numFmtId="0" fontId="11" fillId="0" borderId="0" xfId="0" applyFont="1" applyBorder="1" applyAlignment="1">
      <alignment horizontal="left"/>
    </xf>
    <xf numFmtId="0" fontId="11" fillId="0" borderId="80" xfId="0" applyFont="1" applyBorder="1" applyAlignment="1">
      <alignment horizontal="left"/>
    </xf>
    <xf numFmtId="0" fontId="15" fillId="0" borderId="0" xfId="0" applyFont="1" applyAlignment="1">
      <alignment horizontal="center"/>
    </xf>
    <xf numFmtId="0" fontId="18" fillId="0" borderId="0" xfId="0" applyFont="1" applyAlignment="1" applyProtection="1">
      <alignment horizontal="left"/>
    </xf>
    <xf numFmtId="0" fontId="4" fillId="0" borderId="0" xfId="0" applyFont="1" applyAlignment="1" applyProtection="1">
      <alignment horizontal="left" wrapText="1"/>
    </xf>
    <xf numFmtId="0" fontId="8" fillId="61" borderId="77" xfId="0" applyFont="1" applyFill="1" applyBorder="1" applyAlignment="1">
      <alignment horizontal="left"/>
    </xf>
    <xf numFmtId="0" fontId="8" fillId="61" borderId="33" xfId="0" applyFont="1" applyFill="1" applyBorder="1" applyAlignment="1">
      <alignment horizontal="left"/>
    </xf>
    <xf numFmtId="0" fontId="8" fillId="61" borderId="78" xfId="0" applyFont="1" applyFill="1" applyBorder="1" applyAlignment="1">
      <alignment horizontal="left"/>
    </xf>
    <xf numFmtId="0" fontId="14" fillId="0" borderId="0" xfId="0" applyFont="1" applyBorder="1" applyAlignment="1" applyProtection="1">
      <alignment horizontal="center" vertical="center"/>
    </xf>
    <xf numFmtId="0" fontId="5" fillId="37" borderId="3" xfId="0" applyFont="1" applyFill="1" applyBorder="1" applyAlignment="1" applyProtection="1">
      <alignment horizontal="left"/>
      <protection locked="0"/>
    </xf>
    <xf numFmtId="0" fontId="14" fillId="37" borderId="3" xfId="0" applyFont="1" applyFill="1" applyBorder="1" applyAlignment="1" applyProtection="1">
      <alignment horizontal="left"/>
      <protection locked="0"/>
    </xf>
    <xf numFmtId="0" fontId="14" fillId="0" borderId="0" xfId="0" applyFont="1" applyAlignment="1" applyProtection="1">
      <alignment horizontal="left"/>
    </xf>
    <xf numFmtId="0" fontId="14" fillId="0" borderId="0" xfId="0" applyFont="1" applyAlignment="1" applyProtection="1">
      <alignment horizontal="right"/>
    </xf>
    <xf numFmtId="0" fontId="14" fillId="37" borderId="3" xfId="0" applyFont="1" applyFill="1" applyBorder="1" applyAlignment="1" applyProtection="1">
      <alignment horizontal="center"/>
      <protection locked="0"/>
    </xf>
    <xf numFmtId="38" fontId="14" fillId="37" borderId="3" xfId="0" applyNumberFormat="1" applyFont="1" applyFill="1" applyBorder="1" applyAlignment="1" applyProtection="1">
      <alignment horizontal="center"/>
      <protection locked="0"/>
    </xf>
    <xf numFmtId="0" fontId="5" fillId="37" borderId="0" xfId="0" applyFont="1" applyFill="1" applyAlignment="1" applyProtection="1">
      <alignment horizontal="center"/>
      <protection locked="0"/>
    </xf>
    <xf numFmtId="0" fontId="5" fillId="37" borderId="3" xfId="0" applyFont="1" applyFill="1" applyBorder="1" applyAlignment="1" applyProtection="1">
      <alignment horizontal="center"/>
      <protection locked="0"/>
    </xf>
    <xf numFmtId="14" fontId="14" fillId="37" borderId="3" xfId="0" applyNumberFormat="1" applyFont="1" applyFill="1" applyBorder="1" applyAlignment="1" applyProtection="1">
      <alignment horizontal="center"/>
      <protection locked="0"/>
    </xf>
    <xf numFmtId="0" fontId="14" fillId="37" borderId="16" xfId="0" applyFont="1" applyFill="1" applyBorder="1" applyAlignment="1" applyProtection="1">
      <alignment horizontal="left"/>
      <protection locked="0"/>
    </xf>
    <xf numFmtId="0" fontId="20" fillId="0" borderId="0" xfId="0" applyFont="1" applyAlignment="1" applyProtection="1">
      <alignment horizontal="center"/>
    </xf>
    <xf numFmtId="167" fontId="14" fillId="37" borderId="3" xfId="0" applyNumberFormat="1" applyFont="1" applyFill="1" applyBorder="1" applyAlignment="1" applyProtection="1">
      <alignment horizontal="center"/>
      <protection locked="0"/>
    </xf>
    <xf numFmtId="0" fontId="5" fillId="37" borderId="20" xfId="0" applyFont="1" applyFill="1" applyBorder="1" applyAlignment="1" applyProtection="1">
      <alignment horizontal="center"/>
    </xf>
    <xf numFmtId="0" fontId="14" fillId="37" borderId="20" xfId="0" applyFont="1" applyFill="1" applyBorder="1" applyAlignment="1" applyProtection="1">
      <alignment horizontal="center"/>
    </xf>
    <xf numFmtId="0" fontId="5" fillId="0" borderId="20" xfId="0" applyFont="1" applyBorder="1" applyAlignment="1" applyProtection="1">
      <alignment horizontal="center"/>
    </xf>
    <xf numFmtId="0" fontId="4" fillId="0" borderId="0" xfId="0" applyFont="1" applyAlignment="1" applyProtection="1">
      <alignment horizontal="center"/>
    </xf>
    <xf numFmtId="0" fontId="4" fillId="0" borderId="3" xfId="0" applyFont="1" applyBorder="1" applyAlignment="1" applyProtection="1">
      <alignment horizontal="center"/>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7" fillId="0" borderId="18" xfId="0" applyFont="1" applyBorder="1" applyAlignment="1" applyProtection="1">
      <alignment horizontal="center"/>
    </xf>
    <xf numFmtId="0" fontId="7" fillId="0" borderId="0" xfId="0" applyFont="1" applyBorder="1" applyAlignment="1" applyProtection="1">
      <alignment horizontal="center"/>
    </xf>
    <xf numFmtId="0" fontId="7" fillId="0" borderId="8" xfId="0" applyFont="1" applyBorder="1" applyAlignment="1" applyProtection="1">
      <alignment horizontal="center"/>
    </xf>
    <xf numFmtId="49" fontId="10" fillId="0" borderId="31" xfId="0" applyNumberFormat="1" applyFont="1" applyBorder="1" applyAlignment="1" applyProtection="1">
      <alignment horizontal="left" wrapText="1"/>
    </xf>
    <xf numFmtId="0" fontId="10" fillId="0" borderId="32" xfId="0" applyFont="1" applyBorder="1" applyAlignment="1" applyProtection="1">
      <alignment wrapText="1"/>
    </xf>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7" fillId="0" borderId="1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8" xfId="0" applyFont="1" applyBorder="1" applyAlignment="1" applyProtection="1">
      <alignment horizontal="center"/>
      <protection hidden="1"/>
    </xf>
    <xf numFmtId="49" fontId="10" fillId="0" borderId="4" xfId="0" applyNumberFormat="1" applyFont="1" applyBorder="1" applyAlignment="1" applyProtection="1">
      <alignment horizontal="left" wrapText="1"/>
    </xf>
    <xf numFmtId="0" fontId="10" fillId="0" borderId="23" xfId="0" applyFont="1" applyBorder="1" applyAlignment="1" applyProtection="1">
      <alignment wrapText="1"/>
    </xf>
    <xf numFmtId="0" fontId="7" fillId="0" borderId="26" xfId="0" quotePrefix="1" applyFont="1" applyBorder="1" applyAlignment="1" applyProtection="1">
      <alignment horizontal="center" wrapText="1"/>
    </xf>
    <xf numFmtId="0" fontId="7" fillId="0" borderId="22" xfId="0" quotePrefix="1" applyFont="1" applyBorder="1" applyAlignment="1" applyProtection="1">
      <alignment horizontal="center" wrapText="1"/>
    </xf>
    <xf numFmtId="0" fontId="7" fillId="0" borderId="40" xfId="0" quotePrefix="1" applyFont="1" applyBorder="1" applyAlignment="1" applyProtection="1">
      <alignment horizontal="center" wrapText="1"/>
    </xf>
    <xf numFmtId="0" fontId="7" fillId="0" borderId="13" xfId="0" quotePrefix="1" applyFont="1" applyBorder="1" applyAlignment="1" applyProtection="1">
      <alignment horizontal="center" wrapText="1"/>
    </xf>
    <xf numFmtId="0" fontId="10" fillId="0" borderId="26"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2"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7" fillId="0" borderId="2" xfId="0" applyFont="1" applyBorder="1" applyAlignment="1" applyProtection="1">
      <alignment horizontal="center"/>
    </xf>
    <xf numFmtId="0" fontId="7" fillId="0" borderId="1" xfId="0" applyFont="1" applyBorder="1" applyAlignment="1" applyProtection="1">
      <alignment horizontal="center"/>
    </xf>
    <xf numFmtId="49" fontId="7" fillId="0" borderId="0" xfId="0" applyNumberFormat="1" applyFont="1" applyBorder="1" applyAlignment="1" applyProtection="1">
      <alignment horizontal="center"/>
    </xf>
    <xf numFmtId="0" fontId="10" fillId="0" borderId="26" xfId="0" applyFont="1" applyBorder="1" applyAlignment="1" applyProtection="1">
      <alignment horizontal="center"/>
    </xf>
    <xf numFmtId="0" fontId="10" fillId="0" borderId="22" xfId="0" applyFont="1" applyBorder="1" applyAlignment="1" applyProtection="1">
      <alignment horizontal="center"/>
    </xf>
    <xf numFmtId="0" fontId="10" fillId="0" borderId="16" xfId="0" applyFont="1" applyBorder="1" applyAlignment="1" applyProtection="1">
      <alignment horizontal="center"/>
    </xf>
    <xf numFmtId="0" fontId="10" fillId="0" borderId="20" xfId="0" applyFont="1" applyBorder="1" applyAlignment="1" applyProtection="1">
      <alignment horizontal="center"/>
    </xf>
    <xf numFmtId="0" fontId="10" fillId="0" borderId="21" xfId="0" applyFont="1" applyBorder="1" applyAlignment="1" applyProtection="1">
      <alignment horizontal="center"/>
    </xf>
    <xf numFmtId="0" fontId="15" fillId="0" borderId="4" xfId="0" applyFont="1" applyBorder="1" applyAlignment="1" applyProtection="1">
      <alignment horizontal="center"/>
    </xf>
    <xf numFmtId="0" fontId="16" fillId="0" borderId="0" xfId="0" applyFont="1" applyAlignment="1" applyProtection="1">
      <alignment horizontal="center"/>
    </xf>
    <xf numFmtId="0" fontId="8" fillId="0" borderId="38" xfId="0" applyFont="1" applyBorder="1" applyAlignment="1" applyProtection="1">
      <alignment horizontal="center" wrapText="1"/>
    </xf>
    <xf numFmtId="0" fontId="8" fillId="0" borderId="39" xfId="0" applyFont="1" applyBorder="1" applyAlignment="1" applyProtection="1">
      <alignment horizontal="center" wrapText="1"/>
    </xf>
    <xf numFmtId="0" fontId="8" fillId="0" borderId="0" xfId="0" applyFont="1" applyAlignment="1" applyProtection="1">
      <alignment horizontal="center"/>
    </xf>
  </cellXfs>
  <cellStyles count="8673">
    <cellStyle name="20% - Accent1" xfId="21" builtinId="30" customBuiltin="1"/>
    <cellStyle name="20% - Accent1 10" xfId="81"/>
    <cellStyle name="20% - Accent1 10 2" xfId="1835"/>
    <cellStyle name="20% - Accent1 10 2 2" xfId="3744"/>
    <cellStyle name="20% - Accent1 10 2 3" xfId="5889"/>
    <cellStyle name="20% - Accent1 10 3" xfId="3703"/>
    <cellStyle name="20% - Accent1 10 4" xfId="5890"/>
    <cellStyle name="20% - Accent1 10 5" xfId="8475"/>
    <cellStyle name="20% - Accent1 11" xfId="66"/>
    <cellStyle name="20% - Accent1 11 2" xfId="1836"/>
    <cellStyle name="20% - Accent1 11 3" xfId="3935"/>
    <cellStyle name="20% - Accent1 11 4" xfId="5888"/>
    <cellStyle name="20% - Accent1 11 5" xfId="8564"/>
    <cellStyle name="20% - Accent1 12" xfId="67"/>
    <cellStyle name="20% - Accent1 12 2" xfId="68"/>
    <cellStyle name="20% - Accent1 12 2 2" xfId="1838"/>
    <cellStyle name="20% - Accent1 12 2 3" xfId="4055"/>
    <cellStyle name="20% - Accent1 12 2 4" xfId="5886"/>
    <cellStyle name="20% - Accent1 12 3" xfId="1837"/>
    <cellStyle name="20% - Accent1 12 4" xfId="3723"/>
    <cellStyle name="20% - Accent1 12 5" xfId="5887"/>
    <cellStyle name="20% - Accent1 12 6" xfId="7716"/>
    <cellStyle name="20% - Accent1 13" xfId="80"/>
    <cellStyle name="20% - Accent1 13 2" xfId="1839"/>
    <cellStyle name="20% - Accent1 13 3" xfId="3924"/>
    <cellStyle name="20% - Accent1 13 4" xfId="5885"/>
    <cellStyle name="20% - Accent1 14" xfId="72"/>
    <cellStyle name="20% - Accent1 14 2" xfId="1840"/>
    <cellStyle name="20% - Accent1 14 3" xfId="3892"/>
    <cellStyle name="20% - Accent1 14 4" xfId="5884"/>
    <cellStyle name="20% - Accent1 15" xfId="65"/>
    <cellStyle name="20% - Accent1 15 2" xfId="1841"/>
    <cellStyle name="20% - Accent1 15 3" xfId="3765"/>
    <cellStyle name="20% - Accent1 15 4" xfId="5883"/>
    <cellStyle name="20% - Accent1 16" xfId="71"/>
    <cellStyle name="20% - Accent1 16 2" xfId="1842"/>
    <cellStyle name="20% - Accent1 16 3" xfId="3788"/>
    <cellStyle name="20% - Accent1 16 4" xfId="5882"/>
    <cellStyle name="20% - Accent1 17" xfId="76"/>
    <cellStyle name="20% - Accent1 17 2" xfId="1843"/>
    <cellStyle name="20% - Accent1 17 3" xfId="3402"/>
    <cellStyle name="20% - Accent1 17 4" xfId="5881"/>
    <cellStyle name="20% - Accent1 18" xfId="79"/>
    <cellStyle name="20% - Accent1 18 2" xfId="1844"/>
    <cellStyle name="20% - Accent1 18 3" xfId="4092"/>
    <cellStyle name="20% - Accent1 18 4" xfId="5830"/>
    <cellStyle name="20% - Accent1 19" xfId="1750"/>
    <cellStyle name="20% - Accent1 19 2" xfId="3000"/>
    <cellStyle name="20% - Accent1 19 3" xfId="4047"/>
    <cellStyle name="20% - Accent1 19 4" xfId="5880"/>
    <cellStyle name="20% - Accent1 2" xfId="75"/>
    <cellStyle name="20% - Accent1 2 10" xfId="3125"/>
    <cellStyle name="20% - Accent1 2 10 2" xfId="5878"/>
    <cellStyle name="20% - Accent1 2 11" xfId="4008"/>
    <cellStyle name="20% - Accent1 2 12" xfId="4725"/>
    <cellStyle name="20% - Accent1 2 13" xfId="5306"/>
    <cellStyle name="20% - Accent1 2 14" xfId="5879"/>
    <cellStyle name="20% - Accent1 2 15" xfId="7192"/>
    <cellStyle name="20% - Accent1 2 16" xfId="8630"/>
    <cellStyle name="20% - Accent1 2 2" xfId="63"/>
    <cellStyle name="20% - Accent1 2 2 10" xfId="5877"/>
    <cellStyle name="20% - Accent1 2 2 11" xfId="7238"/>
    <cellStyle name="20% - Accent1 2 2 2" xfId="74"/>
    <cellStyle name="20% - Accent1 2 2 2 10" xfId="7381"/>
    <cellStyle name="20% - Accent1 2 2 2 2" xfId="78"/>
    <cellStyle name="20% - Accent1 2 2 2 2 2" xfId="69"/>
    <cellStyle name="20% - Accent1 2 2 2 2 2 2" xfId="1849"/>
    <cellStyle name="20% - Accent1 2 2 2 2 2 3" xfId="3779"/>
    <cellStyle name="20% - Accent1 2 2 2 2 2 4" xfId="5874"/>
    <cellStyle name="20% - Accent1 2 2 2 2 2 5" xfId="8251"/>
    <cellStyle name="20% - Accent1 2 2 2 2 3" xfId="1848"/>
    <cellStyle name="20% - Accent1 2 2 2 2 3 2" xfId="5873"/>
    <cellStyle name="20% - Accent1 2 2 2 2 4" xfId="3639"/>
    <cellStyle name="20% - Accent1 2 2 2 2 5" xfId="4067"/>
    <cellStyle name="20% - Accent1 2 2 2 2 6" xfId="5203"/>
    <cellStyle name="20% - Accent1 2 2 2 2 7" xfId="5784"/>
    <cellStyle name="20% - Accent1 2 2 2 2 8" xfId="5875"/>
    <cellStyle name="20% - Accent1 2 2 2 2 9" xfId="7670"/>
    <cellStyle name="20% - Accent1 2 2 2 3" xfId="70"/>
    <cellStyle name="20% - Accent1 2 2 2 3 2" xfId="1850"/>
    <cellStyle name="20% - Accent1 2 2 2 3 3" xfId="3066"/>
    <cellStyle name="20% - Accent1 2 2 2 3 4" xfId="5872"/>
    <cellStyle name="20% - Accent1 2 2 2 3 5" xfId="7962"/>
    <cellStyle name="20% - Accent1 2 2 2 4" xfId="1847"/>
    <cellStyle name="20% - Accent1 2 2 2 4 2" xfId="5871"/>
    <cellStyle name="20% - Accent1 2 2 2 5" xfId="3339"/>
    <cellStyle name="20% - Accent1 2 2 2 6" xfId="4040"/>
    <cellStyle name="20% - Accent1 2 2 2 7" xfId="4914"/>
    <cellStyle name="20% - Accent1 2 2 2 8" xfId="5495"/>
    <cellStyle name="20% - Accent1 2 2 2 9" xfId="5876"/>
    <cellStyle name="20% - Accent1 2 2 3" xfId="83"/>
    <cellStyle name="20% - Accent1 2 2 3 2" xfId="64"/>
    <cellStyle name="20% - Accent1 2 2 3 2 2" xfId="1852"/>
    <cellStyle name="20% - Accent1 2 2 3 2 3" xfId="4003"/>
    <cellStyle name="20% - Accent1 2 2 3 2 4" xfId="5869"/>
    <cellStyle name="20% - Accent1 2 2 3 2 5" xfId="8108"/>
    <cellStyle name="20% - Accent1 2 2 3 3" xfId="1851"/>
    <cellStyle name="20% - Accent1 2 2 3 3 2" xfId="5868"/>
    <cellStyle name="20% - Accent1 2 2 3 4" xfId="3496"/>
    <cellStyle name="20% - Accent1 2 2 3 5" xfId="3869"/>
    <cellStyle name="20% - Accent1 2 2 3 6" xfId="5060"/>
    <cellStyle name="20% - Accent1 2 2 3 7" xfId="5641"/>
    <cellStyle name="20% - Accent1 2 2 3 8" xfId="5870"/>
    <cellStyle name="20% - Accent1 2 2 3 9" xfId="7527"/>
    <cellStyle name="20% - Accent1 2 2 4" xfId="82"/>
    <cellStyle name="20% - Accent1 2 2 4 2" xfId="1853"/>
    <cellStyle name="20% - Accent1 2 2 4 3" xfId="3405"/>
    <cellStyle name="20% - Accent1 2 2 4 4" xfId="5867"/>
    <cellStyle name="20% - Accent1 2 2 4 5" xfId="8455"/>
    <cellStyle name="20% - Accent1 2 2 5" xfId="1846"/>
    <cellStyle name="20% - Accent1 2 2 5 2" xfId="5866"/>
    <cellStyle name="20% - Accent1 2 2 5 3" xfId="8544"/>
    <cellStyle name="20% - Accent1 2 2 6" xfId="3194"/>
    <cellStyle name="20% - Accent1 2 2 6 2" xfId="7819"/>
    <cellStyle name="20% - Accent1 2 2 7" xfId="3706"/>
    <cellStyle name="20% - Accent1 2 2 8" xfId="4771"/>
    <cellStyle name="20% - Accent1 2 2 9" xfId="5352"/>
    <cellStyle name="20% - Accent1 2 3" xfId="73"/>
    <cellStyle name="20% - Accent1 2 3 10" xfId="7335"/>
    <cellStyle name="20% - Accent1 2 3 2" xfId="97"/>
    <cellStyle name="20% - Accent1 2 3 2 2" xfId="90"/>
    <cellStyle name="20% - Accent1 2 3 2 2 2" xfId="1856"/>
    <cellStyle name="20% - Accent1 2 3 2 2 3" xfId="3721"/>
    <cellStyle name="20% - Accent1 2 3 2 2 4" xfId="5907"/>
    <cellStyle name="20% - Accent1 2 3 2 2 5" xfId="8205"/>
    <cellStyle name="20% - Accent1 2 3 2 3" xfId="1855"/>
    <cellStyle name="20% - Accent1 2 3 2 3 2" xfId="5865"/>
    <cellStyle name="20% - Accent1 2 3 2 4" xfId="3593"/>
    <cellStyle name="20% - Accent1 2 3 2 5" xfId="3832"/>
    <cellStyle name="20% - Accent1 2 3 2 6" xfId="5157"/>
    <cellStyle name="20% - Accent1 2 3 2 7" xfId="5738"/>
    <cellStyle name="20% - Accent1 2 3 2 8" xfId="5905"/>
    <cellStyle name="20% - Accent1 2 3 2 9" xfId="7624"/>
    <cellStyle name="20% - Accent1 2 3 3" xfId="106"/>
    <cellStyle name="20% - Accent1 2 3 3 2" xfId="1857"/>
    <cellStyle name="20% - Accent1 2 3 3 3" xfId="3142"/>
    <cellStyle name="20% - Accent1 2 3 3 4" xfId="5864"/>
    <cellStyle name="20% - Accent1 2 3 3 5" xfId="7916"/>
    <cellStyle name="20% - Accent1 2 3 4" xfId="1854"/>
    <cellStyle name="20% - Accent1 2 3 4 2" xfId="5863"/>
    <cellStyle name="20% - Accent1 2 3 5" xfId="3293"/>
    <cellStyle name="20% - Accent1 2 3 6" xfId="3984"/>
    <cellStyle name="20% - Accent1 2 3 7" xfId="4868"/>
    <cellStyle name="20% - Accent1 2 3 8" xfId="5449"/>
    <cellStyle name="20% - Accent1 2 3 9" xfId="5906"/>
    <cellStyle name="20% - Accent1 2 4" xfId="99"/>
    <cellStyle name="20% - Accent1 2 4 2" xfId="88"/>
    <cellStyle name="20% - Accent1 2 4 2 2" xfId="1859"/>
    <cellStyle name="20% - Accent1 2 4 2 3" xfId="3047"/>
    <cellStyle name="20% - Accent1 2 4 2 4" xfId="5861"/>
    <cellStyle name="20% - Accent1 2 4 2 5" xfId="8062"/>
    <cellStyle name="20% - Accent1 2 4 3" xfId="1858"/>
    <cellStyle name="20% - Accent1 2 4 3 2" xfId="5860"/>
    <cellStyle name="20% - Accent1 2 4 4" xfId="3450"/>
    <cellStyle name="20% - Accent1 2 4 5" xfId="3799"/>
    <cellStyle name="20% - Accent1 2 4 6" xfId="5014"/>
    <cellStyle name="20% - Accent1 2 4 7" xfId="5595"/>
    <cellStyle name="20% - Accent1 2 4 8" xfId="5862"/>
    <cellStyle name="20% - Accent1 2 4 9" xfId="7481"/>
    <cellStyle name="20% - Accent1 2 5" xfId="104"/>
    <cellStyle name="20% - Accent1 2 5 2" xfId="85"/>
    <cellStyle name="20% - Accent1 2 5 2 2" xfId="1861"/>
    <cellStyle name="20% - Accent1 2 5 2 3" xfId="3971"/>
    <cellStyle name="20% - Accent1 2 5 2 4" xfId="5858"/>
    <cellStyle name="20% - Accent1 2 5 3" xfId="1860"/>
    <cellStyle name="20% - Accent1 2 5 4" xfId="3881"/>
    <cellStyle name="20% - Accent1 2 5 5" xfId="5859"/>
    <cellStyle name="20% - Accent1 2 5 6" xfId="8297"/>
    <cellStyle name="20% - Accent1 2 6" xfId="101"/>
    <cellStyle name="20% - Accent1 2 6 2" xfId="1862"/>
    <cellStyle name="20% - Accent1 2 6 3" xfId="3048"/>
    <cellStyle name="20% - Accent1 2 6 4" xfId="5857"/>
    <cellStyle name="20% - Accent1 2 6 5" xfId="8409"/>
    <cellStyle name="20% - Accent1 2 7" xfId="94"/>
    <cellStyle name="20% - Accent1 2 7 2" xfId="1863"/>
    <cellStyle name="20% - Accent1 2 7 3" xfId="3709"/>
    <cellStyle name="20% - Accent1 2 7 4" xfId="5856"/>
    <cellStyle name="20% - Accent1 2 7 5" xfId="8498"/>
    <cellStyle name="20% - Accent1 2 8" xfId="1817"/>
    <cellStyle name="20% - Accent1 2 8 2" xfId="3772"/>
    <cellStyle name="20% - Accent1 2 8 3" xfId="5855"/>
    <cellStyle name="20% - Accent1 2 8 4" xfId="7773"/>
    <cellStyle name="20% - Accent1 2 9" xfId="1845"/>
    <cellStyle name="20% - Accent1 2 9 2" xfId="3934"/>
    <cellStyle name="20% - Accent1 2 9 3" xfId="5854"/>
    <cellStyle name="20% - Accent1 20" xfId="1791"/>
    <cellStyle name="20% - Accent1 20 2" xfId="3767"/>
    <cellStyle name="20% - Accent1 20 3" xfId="5853"/>
    <cellStyle name="20% - Accent1 21" xfId="1834"/>
    <cellStyle name="20% - Accent1 21 2" xfId="4056"/>
    <cellStyle name="20% - Accent1 21 3" xfId="5852"/>
    <cellStyle name="20% - Accent1 22" xfId="3029"/>
    <cellStyle name="20% - Accent1 23" xfId="3970"/>
    <cellStyle name="20% - Accent1 24" xfId="4668"/>
    <cellStyle name="20% - Accent1 25" xfId="5249"/>
    <cellStyle name="20% - Accent1 26" xfId="5891"/>
    <cellStyle name="20% - Accent1 27" xfId="7130"/>
    <cellStyle name="20% - Accent1 28" xfId="7135"/>
    <cellStyle name="20% - Accent1 29" xfId="77"/>
    <cellStyle name="20% - Accent1 3" xfId="87"/>
    <cellStyle name="20% - Accent1 3 10" xfId="5329"/>
    <cellStyle name="20% - Accent1 3 11" xfId="5851"/>
    <cellStyle name="20% - Accent1 3 12" xfId="7215"/>
    <cellStyle name="20% - Accent1 3 2" xfId="103"/>
    <cellStyle name="20% - Accent1 3 2 10" xfId="7358"/>
    <cellStyle name="20% - Accent1 3 2 2" xfId="92"/>
    <cellStyle name="20% - Accent1 3 2 2 2" xfId="89"/>
    <cellStyle name="20% - Accent1 3 2 2 2 2" xfId="1867"/>
    <cellStyle name="20% - Accent1 3 2 2 2 3" xfId="3884"/>
    <cellStyle name="20% - Accent1 3 2 2 2 4" xfId="5848"/>
    <cellStyle name="20% - Accent1 3 2 2 2 5" xfId="8228"/>
    <cellStyle name="20% - Accent1 3 2 2 3" xfId="1866"/>
    <cellStyle name="20% - Accent1 3 2 2 3 2" xfId="5847"/>
    <cellStyle name="20% - Accent1 3 2 2 4" xfId="3616"/>
    <cellStyle name="20% - Accent1 3 2 2 5" xfId="3816"/>
    <cellStyle name="20% - Accent1 3 2 2 6" xfId="5180"/>
    <cellStyle name="20% - Accent1 3 2 2 7" xfId="5761"/>
    <cellStyle name="20% - Accent1 3 2 2 8" xfId="5849"/>
    <cellStyle name="20% - Accent1 3 2 2 9" xfId="7647"/>
    <cellStyle name="20% - Accent1 3 2 3" xfId="105"/>
    <cellStyle name="20% - Accent1 3 2 3 2" xfId="1868"/>
    <cellStyle name="20% - Accent1 3 2 3 3" xfId="3887"/>
    <cellStyle name="20% - Accent1 3 2 3 4" xfId="5846"/>
    <cellStyle name="20% - Accent1 3 2 3 5" xfId="7939"/>
    <cellStyle name="20% - Accent1 3 2 4" xfId="1865"/>
    <cellStyle name="20% - Accent1 3 2 4 2" xfId="5908"/>
    <cellStyle name="20% - Accent1 3 2 5" xfId="3316"/>
    <cellStyle name="20% - Accent1 3 2 6" xfId="3732"/>
    <cellStyle name="20% - Accent1 3 2 7" xfId="4891"/>
    <cellStyle name="20% - Accent1 3 2 8" xfId="5472"/>
    <cellStyle name="20% - Accent1 3 2 9" xfId="5850"/>
    <cellStyle name="20% - Accent1 3 3" xfId="98"/>
    <cellStyle name="20% - Accent1 3 3 2" xfId="91"/>
    <cellStyle name="20% - Accent1 3 3 2 2" xfId="1870"/>
    <cellStyle name="20% - Accent1 3 3 2 3" xfId="3760"/>
    <cellStyle name="20% - Accent1 3 3 2 4" xfId="5892"/>
    <cellStyle name="20% - Accent1 3 3 2 5" xfId="8085"/>
    <cellStyle name="20% - Accent1 3 3 3" xfId="1869"/>
    <cellStyle name="20% - Accent1 3 3 3 2" xfId="5893"/>
    <cellStyle name="20% - Accent1 3 3 4" xfId="3473"/>
    <cellStyle name="20% - Accent1 3 3 5" xfId="3977"/>
    <cellStyle name="20% - Accent1 3 3 6" xfId="5037"/>
    <cellStyle name="20% - Accent1 3 3 7" xfId="5618"/>
    <cellStyle name="20% - Accent1 3 3 8" xfId="5845"/>
    <cellStyle name="20% - Accent1 3 3 9" xfId="7504"/>
    <cellStyle name="20% - Accent1 3 4" xfId="107"/>
    <cellStyle name="20% - Accent1 3 4 2" xfId="1871"/>
    <cellStyle name="20% - Accent1 3 4 3" xfId="3073"/>
    <cellStyle name="20% - Accent1 3 4 4" xfId="5844"/>
    <cellStyle name="20% - Accent1 3 4 5" xfId="8432"/>
    <cellStyle name="20% - Accent1 3 5" xfId="96"/>
    <cellStyle name="20% - Accent1 3 5 2" xfId="1872"/>
    <cellStyle name="20% - Accent1 3 5 3" xfId="4000"/>
    <cellStyle name="20% - Accent1 3 5 4" xfId="5843"/>
    <cellStyle name="20% - Accent1 3 5 5" xfId="8521"/>
    <cellStyle name="20% - Accent1 3 6" xfId="1864"/>
    <cellStyle name="20% - Accent1 3 6 2" xfId="5842"/>
    <cellStyle name="20% - Accent1 3 6 3" xfId="7796"/>
    <cellStyle name="20% - Accent1 3 7" xfId="3168"/>
    <cellStyle name="20% - Accent1 3 8" xfId="3859"/>
    <cellStyle name="20% - Accent1 3 9" xfId="4748"/>
    <cellStyle name="20% - Accent1 30" xfId="8589"/>
    <cellStyle name="20% - Accent1 4" xfId="93"/>
    <cellStyle name="20% - Accent1 4 10" xfId="5841"/>
    <cellStyle name="20% - Accent1 4 11" xfId="7169"/>
    <cellStyle name="20% - Accent1 4 2" xfId="86"/>
    <cellStyle name="20% - Accent1 4 2 10" xfId="7312"/>
    <cellStyle name="20% - Accent1 4 2 2" xfId="102"/>
    <cellStyle name="20% - Accent1 4 2 2 2" xfId="95"/>
    <cellStyle name="20% - Accent1 4 2 2 2 2" xfId="1876"/>
    <cellStyle name="20% - Accent1 4 2 2 2 3" xfId="3693"/>
    <cellStyle name="20% - Accent1 4 2 2 2 4" xfId="5838"/>
    <cellStyle name="20% - Accent1 4 2 2 2 5" xfId="8182"/>
    <cellStyle name="20% - Accent1 4 2 2 3" xfId="1875"/>
    <cellStyle name="20% - Accent1 4 2 2 3 2" xfId="5837"/>
    <cellStyle name="20% - Accent1 4 2 2 4" xfId="3570"/>
    <cellStyle name="20% - Accent1 4 2 2 5" xfId="4011"/>
    <cellStyle name="20% - Accent1 4 2 2 6" xfId="5134"/>
    <cellStyle name="20% - Accent1 4 2 2 7" xfId="5715"/>
    <cellStyle name="20% - Accent1 4 2 2 8" xfId="5839"/>
    <cellStyle name="20% - Accent1 4 2 2 9" xfId="7601"/>
    <cellStyle name="20% - Accent1 4 2 3" xfId="84"/>
    <cellStyle name="20% - Accent1 4 2 3 2" xfId="1877"/>
    <cellStyle name="20% - Accent1 4 2 3 3" xfId="3989"/>
    <cellStyle name="20% - Accent1 4 2 3 4" xfId="5836"/>
    <cellStyle name="20% - Accent1 4 2 3 5" xfId="7893"/>
    <cellStyle name="20% - Accent1 4 2 4" xfId="1874"/>
    <cellStyle name="20% - Accent1 4 2 4 2" xfId="5835"/>
    <cellStyle name="20% - Accent1 4 2 5" xfId="3270"/>
    <cellStyle name="20% - Accent1 4 2 6" xfId="3910"/>
    <cellStyle name="20% - Accent1 4 2 7" xfId="4845"/>
    <cellStyle name="20% - Accent1 4 2 8" xfId="5426"/>
    <cellStyle name="20% - Accent1 4 2 9" xfId="5840"/>
    <cellStyle name="20% - Accent1 4 3" xfId="100"/>
    <cellStyle name="20% - Accent1 4 3 2" xfId="108"/>
    <cellStyle name="20% - Accent1 4 3 2 2" xfId="1879"/>
    <cellStyle name="20% - Accent1 4 3 2 3" xfId="3860"/>
    <cellStyle name="20% - Accent1 4 3 2 4" xfId="5833"/>
    <cellStyle name="20% - Accent1 4 3 2 5" xfId="8042"/>
    <cellStyle name="20% - Accent1 4 3 3" xfId="1878"/>
    <cellStyle name="20% - Accent1 4 3 3 2" xfId="5832"/>
    <cellStyle name="20% - Accent1 4 3 4" xfId="3430"/>
    <cellStyle name="20% - Accent1 4 3 5" xfId="4010"/>
    <cellStyle name="20% - Accent1 4 3 6" xfId="4994"/>
    <cellStyle name="20% - Accent1 4 3 7" xfId="5575"/>
    <cellStyle name="20% - Accent1 4 3 8" xfId="5834"/>
    <cellStyle name="20% - Accent1 4 3 9" xfId="7461"/>
    <cellStyle name="20% - Accent1 4 4" xfId="109"/>
    <cellStyle name="20% - Accent1 4 4 2" xfId="1880"/>
    <cellStyle name="20% - Accent1 4 4 3" xfId="3988"/>
    <cellStyle name="20% - Accent1 4 4 4" xfId="5831"/>
    <cellStyle name="20% - Accent1 4 4 5" xfId="7750"/>
    <cellStyle name="20% - Accent1 4 5" xfId="1873"/>
    <cellStyle name="20% - Accent1 4 5 2" xfId="5894"/>
    <cellStyle name="20% - Accent1 4 6" xfId="3101"/>
    <cellStyle name="20% - Accent1 4 7" xfId="4006"/>
    <cellStyle name="20% - Accent1 4 8" xfId="4702"/>
    <cellStyle name="20% - Accent1 4 9" xfId="5283"/>
    <cellStyle name="20% - Accent1 5" xfId="110"/>
    <cellStyle name="20% - Accent1 5 10" xfId="5895"/>
    <cellStyle name="20% - Accent1 5 11" xfId="7152"/>
    <cellStyle name="20% - Accent1 5 2" xfId="111"/>
    <cellStyle name="20% - Accent1 5 2 10" xfId="7295"/>
    <cellStyle name="20% - Accent1 5 2 2" xfId="112"/>
    <cellStyle name="20% - Accent1 5 2 2 2" xfId="113"/>
    <cellStyle name="20% - Accent1 5 2 2 2 2" xfId="1884"/>
    <cellStyle name="20% - Accent1 5 2 2 2 3" xfId="3834"/>
    <cellStyle name="20% - Accent1 5 2 2 2 4" xfId="5898"/>
    <cellStyle name="20% - Accent1 5 2 2 2 5" xfId="8165"/>
    <cellStyle name="20% - Accent1 5 2 2 3" xfId="1883"/>
    <cellStyle name="20% - Accent1 5 2 2 3 2" xfId="5899"/>
    <cellStyle name="20% - Accent1 5 2 2 4" xfId="3553"/>
    <cellStyle name="20% - Accent1 5 2 2 5" xfId="3903"/>
    <cellStyle name="20% - Accent1 5 2 2 6" xfId="5117"/>
    <cellStyle name="20% - Accent1 5 2 2 7" xfId="5698"/>
    <cellStyle name="20% - Accent1 5 2 2 8" xfId="5897"/>
    <cellStyle name="20% - Accent1 5 2 2 9" xfId="7584"/>
    <cellStyle name="20% - Accent1 5 2 3" xfId="114"/>
    <cellStyle name="20% - Accent1 5 2 3 2" xfId="1885"/>
    <cellStyle name="20% - Accent1 5 2 3 3" xfId="3946"/>
    <cellStyle name="20% - Accent1 5 2 3 4" xfId="5900"/>
    <cellStyle name="20% - Accent1 5 2 3 5" xfId="7876"/>
    <cellStyle name="20% - Accent1 5 2 4" xfId="1882"/>
    <cellStyle name="20% - Accent1 5 2 4 2" xfId="5901"/>
    <cellStyle name="20% - Accent1 5 2 5" xfId="3253"/>
    <cellStyle name="20% - Accent1 5 2 6" xfId="3404"/>
    <cellStyle name="20% - Accent1 5 2 7" xfId="4828"/>
    <cellStyle name="20% - Accent1 5 2 8" xfId="5409"/>
    <cellStyle name="20% - Accent1 5 2 9" xfId="5896"/>
    <cellStyle name="20% - Accent1 5 3" xfId="115"/>
    <cellStyle name="20% - Accent1 5 3 2" xfId="116"/>
    <cellStyle name="20% - Accent1 5 3 2 2" xfId="1887"/>
    <cellStyle name="20% - Accent1 5 3 2 3" xfId="3754"/>
    <cellStyle name="20% - Accent1 5 3 2 4" xfId="5903"/>
    <cellStyle name="20% - Accent1 5 3 2 5" xfId="8015"/>
    <cellStyle name="20% - Accent1 5 3 3" xfId="1886"/>
    <cellStyle name="20% - Accent1 5 3 3 2" xfId="5904"/>
    <cellStyle name="20% - Accent1 5 3 4" xfId="3395"/>
    <cellStyle name="20% - Accent1 5 3 5" xfId="3724"/>
    <cellStyle name="20% - Accent1 5 3 6" xfId="4967"/>
    <cellStyle name="20% - Accent1 5 3 7" xfId="5548"/>
    <cellStyle name="20% - Accent1 5 3 8" xfId="5902"/>
    <cellStyle name="20% - Accent1 5 3 9" xfId="7434"/>
    <cellStyle name="20% - Accent1 5 4" xfId="117"/>
    <cellStyle name="20% - Accent1 5 4 2" xfId="1888"/>
    <cellStyle name="20% - Accent1 5 4 3" xfId="3718"/>
    <cellStyle name="20% - Accent1 5 4 4" xfId="5909"/>
    <cellStyle name="20% - Accent1 5 4 5" xfId="7733"/>
    <cellStyle name="20% - Accent1 5 5" xfId="1881"/>
    <cellStyle name="20% - Accent1 5 5 2" xfId="5910"/>
    <cellStyle name="20% - Accent1 5 6" xfId="3084"/>
    <cellStyle name="20% - Accent1 5 7" xfId="3846"/>
    <cellStyle name="20% - Accent1 5 8" xfId="4685"/>
    <cellStyle name="20% - Accent1 5 9" xfId="5266"/>
    <cellStyle name="20% - Accent1 6" xfId="118"/>
    <cellStyle name="20% - Accent1 6 10" xfId="5911"/>
    <cellStyle name="20% - Accent1 6 11" xfId="7258"/>
    <cellStyle name="20% - Accent1 6 2" xfId="119"/>
    <cellStyle name="20% - Accent1 6 2 10" xfId="7401"/>
    <cellStyle name="20% - Accent1 6 2 2" xfId="120"/>
    <cellStyle name="20% - Accent1 6 2 2 2" xfId="121"/>
    <cellStyle name="20% - Accent1 6 2 2 2 2" xfId="1892"/>
    <cellStyle name="20% - Accent1 6 2 2 2 3" xfId="4101"/>
    <cellStyle name="20% - Accent1 6 2 2 2 4" xfId="5914"/>
    <cellStyle name="20% - Accent1 6 2 2 2 5" xfId="8271"/>
    <cellStyle name="20% - Accent1 6 2 2 3" xfId="1891"/>
    <cellStyle name="20% - Accent1 6 2 2 3 2" xfId="5915"/>
    <cellStyle name="20% - Accent1 6 2 2 4" xfId="3659"/>
    <cellStyle name="20% - Accent1 6 2 2 5" xfId="4091"/>
    <cellStyle name="20% - Accent1 6 2 2 6" xfId="5223"/>
    <cellStyle name="20% - Accent1 6 2 2 7" xfId="5804"/>
    <cellStyle name="20% - Accent1 6 2 2 8" xfId="5913"/>
    <cellStyle name="20% - Accent1 6 2 2 9" xfId="7690"/>
    <cellStyle name="20% - Accent1 6 2 3" xfId="122"/>
    <cellStyle name="20% - Accent1 6 2 3 2" xfId="1893"/>
    <cellStyle name="20% - Accent1 6 2 3 3" xfId="3804"/>
    <cellStyle name="20% - Accent1 6 2 3 4" xfId="5916"/>
    <cellStyle name="20% - Accent1 6 2 3 5" xfId="7982"/>
    <cellStyle name="20% - Accent1 6 2 4" xfId="1890"/>
    <cellStyle name="20% - Accent1 6 2 4 2" xfId="5917"/>
    <cellStyle name="20% - Accent1 6 2 5" xfId="3359"/>
    <cellStyle name="20% - Accent1 6 2 6" xfId="3855"/>
    <cellStyle name="20% - Accent1 6 2 7" xfId="4934"/>
    <cellStyle name="20% - Accent1 6 2 8" xfId="5515"/>
    <cellStyle name="20% - Accent1 6 2 9" xfId="5912"/>
    <cellStyle name="20% - Accent1 6 3" xfId="123"/>
    <cellStyle name="20% - Accent1 6 3 2" xfId="124"/>
    <cellStyle name="20% - Accent1 6 3 2 2" xfId="1895"/>
    <cellStyle name="20% - Accent1 6 3 2 3" xfId="3827"/>
    <cellStyle name="20% - Accent1 6 3 2 4" xfId="5919"/>
    <cellStyle name="20% - Accent1 6 3 2 5" xfId="8128"/>
    <cellStyle name="20% - Accent1 6 3 3" xfId="1894"/>
    <cellStyle name="20% - Accent1 6 3 3 2" xfId="5920"/>
    <cellStyle name="20% - Accent1 6 3 4" xfId="3516"/>
    <cellStyle name="20% - Accent1 6 3 5" xfId="3800"/>
    <cellStyle name="20% - Accent1 6 3 6" xfId="5080"/>
    <cellStyle name="20% - Accent1 6 3 7" xfId="5661"/>
    <cellStyle name="20% - Accent1 6 3 8" xfId="5918"/>
    <cellStyle name="20% - Accent1 6 3 9" xfId="7547"/>
    <cellStyle name="20% - Accent1 6 4" xfId="125"/>
    <cellStyle name="20% - Accent1 6 4 2" xfId="1896"/>
    <cellStyle name="20% - Accent1 6 4 3" xfId="3771"/>
    <cellStyle name="20% - Accent1 6 4 4" xfId="5921"/>
    <cellStyle name="20% - Accent1 6 4 5" xfId="7839"/>
    <cellStyle name="20% - Accent1 6 5" xfId="1889"/>
    <cellStyle name="20% - Accent1 6 5 2" xfId="5922"/>
    <cellStyle name="20% - Accent1 6 6" xfId="3214"/>
    <cellStyle name="20% - Accent1 6 7" xfId="3854"/>
    <cellStyle name="20% - Accent1 6 8" xfId="4791"/>
    <cellStyle name="20% - Accent1 6 9" xfId="5372"/>
    <cellStyle name="20% - Accent1 7" xfId="126"/>
    <cellStyle name="20% - Accent1 7 10" xfId="7278"/>
    <cellStyle name="20% - Accent1 7 2" xfId="127"/>
    <cellStyle name="20% - Accent1 7 2 2" xfId="128"/>
    <cellStyle name="20% - Accent1 7 2 2 2" xfId="1899"/>
    <cellStyle name="20% - Accent1 7 2 2 3" xfId="3072"/>
    <cellStyle name="20% - Accent1 7 2 2 4" xfId="5925"/>
    <cellStyle name="20% - Accent1 7 2 2 5" xfId="8148"/>
    <cellStyle name="20% - Accent1 7 2 3" xfId="1898"/>
    <cellStyle name="20% - Accent1 7 2 3 2" xfId="5926"/>
    <cellStyle name="20% - Accent1 7 2 4" xfId="3536"/>
    <cellStyle name="20% - Accent1 7 2 5" xfId="3972"/>
    <cellStyle name="20% - Accent1 7 2 6" xfId="5100"/>
    <cellStyle name="20% - Accent1 7 2 7" xfId="5681"/>
    <cellStyle name="20% - Accent1 7 2 8" xfId="5924"/>
    <cellStyle name="20% - Accent1 7 2 9" xfId="7567"/>
    <cellStyle name="20% - Accent1 7 3" xfId="129"/>
    <cellStyle name="20% - Accent1 7 3 2" xfId="1900"/>
    <cellStyle name="20% - Accent1 7 3 3" xfId="3863"/>
    <cellStyle name="20% - Accent1 7 3 4" xfId="5927"/>
    <cellStyle name="20% - Accent1 7 3 5" xfId="7859"/>
    <cellStyle name="20% - Accent1 7 4" xfId="1897"/>
    <cellStyle name="20% - Accent1 7 4 2" xfId="5928"/>
    <cellStyle name="20% - Accent1 7 5" xfId="3234"/>
    <cellStyle name="20% - Accent1 7 6" xfId="3882"/>
    <cellStyle name="20% - Accent1 7 7" xfId="4811"/>
    <cellStyle name="20% - Accent1 7 8" xfId="5392"/>
    <cellStyle name="20% - Accent1 7 9" xfId="5923"/>
    <cellStyle name="20% - Accent1 8" xfId="130"/>
    <cellStyle name="20% - Accent1 8 2" xfId="131"/>
    <cellStyle name="20% - Accent1 8 2 2" xfId="1902"/>
    <cellStyle name="20% - Accent1 8 2 3" xfId="4004"/>
    <cellStyle name="20% - Accent1 8 2 4" xfId="5930"/>
    <cellStyle name="20% - Accent1 8 2 5" xfId="8002"/>
    <cellStyle name="20% - Accent1 8 3" xfId="1901"/>
    <cellStyle name="20% - Accent1 8 3 2" xfId="5931"/>
    <cellStyle name="20% - Accent1 8 4" xfId="3380"/>
    <cellStyle name="20% - Accent1 8 5" xfId="3870"/>
    <cellStyle name="20% - Accent1 8 6" xfId="4954"/>
    <cellStyle name="20% - Accent1 8 7" xfId="5535"/>
    <cellStyle name="20% - Accent1 8 8" xfId="5929"/>
    <cellStyle name="20% - Accent1 8 9" xfId="7421"/>
    <cellStyle name="20% - Accent1 9" xfId="132"/>
    <cellStyle name="20% - Accent1 9 2" xfId="1903"/>
    <cellStyle name="20% - Accent1 9 3" xfId="3873"/>
    <cellStyle name="20% - Accent1 9 4" xfId="5932"/>
    <cellStyle name="20% - Accent1 9 5" xfId="8386"/>
    <cellStyle name="20% - Accent2" xfId="25" builtinId="34" customBuiltin="1"/>
    <cellStyle name="20% - Accent2 10" xfId="134"/>
    <cellStyle name="20% - Accent2 10 2" xfId="1905"/>
    <cellStyle name="20% - Accent2 10 2 2" xfId="3872"/>
    <cellStyle name="20% - Accent2 10 2 3" xfId="5935"/>
    <cellStyle name="20% - Accent2 10 3" xfId="3694"/>
    <cellStyle name="20% - Accent2 10 4" xfId="5934"/>
    <cellStyle name="20% - Accent2 10 5" xfId="8476"/>
    <cellStyle name="20% - Accent2 11" xfId="135"/>
    <cellStyle name="20% - Accent2 11 2" xfId="1906"/>
    <cellStyle name="20% - Accent2 11 3" xfId="3828"/>
    <cellStyle name="20% - Accent2 11 4" xfId="5936"/>
    <cellStyle name="20% - Accent2 11 5" xfId="8565"/>
    <cellStyle name="20% - Accent2 12" xfId="136"/>
    <cellStyle name="20% - Accent2 12 2" xfId="137"/>
    <cellStyle name="20% - Accent2 12 2 2" xfId="1908"/>
    <cellStyle name="20% - Accent2 12 2 3" xfId="3746"/>
    <cellStyle name="20% - Accent2 12 2 4" xfId="5938"/>
    <cellStyle name="20% - Accent2 12 3" xfId="1907"/>
    <cellStyle name="20% - Accent2 12 4" xfId="3848"/>
    <cellStyle name="20% - Accent2 12 5" xfId="5937"/>
    <cellStyle name="20% - Accent2 12 6" xfId="7717"/>
    <cellStyle name="20% - Accent2 13" xfId="138"/>
    <cellStyle name="20% - Accent2 13 2" xfId="1909"/>
    <cellStyle name="20% - Accent2 13 3" xfId="3850"/>
    <cellStyle name="20% - Accent2 13 4" xfId="5939"/>
    <cellStyle name="20% - Accent2 14" xfId="139"/>
    <cellStyle name="20% - Accent2 14 2" xfId="1910"/>
    <cellStyle name="20% - Accent2 14 3" xfId="4066"/>
    <cellStyle name="20% - Accent2 14 4" xfId="5940"/>
    <cellStyle name="20% - Accent2 15" xfId="140"/>
    <cellStyle name="20% - Accent2 15 2" xfId="1911"/>
    <cellStyle name="20% - Accent2 15 3" xfId="3955"/>
    <cellStyle name="20% - Accent2 15 4" xfId="5941"/>
    <cellStyle name="20% - Accent2 16" xfId="141"/>
    <cellStyle name="20% - Accent2 16 2" xfId="1912"/>
    <cellStyle name="20% - Accent2 16 3" xfId="3707"/>
    <cellStyle name="20% - Accent2 16 4" xfId="5942"/>
    <cellStyle name="20% - Accent2 17" xfId="142"/>
    <cellStyle name="20% - Accent2 17 2" xfId="1913"/>
    <cellStyle name="20% - Accent2 17 3" xfId="3815"/>
    <cellStyle name="20% - Accent2 17 4" xfId="5943"/>
    <cellStyle name="20% - Accent2 18" xfId="143"/>
    <cellStyle name="20% - Accent2 18 2" xfId="1914"/>
    <cellStyle name="20% - Accent2 18 3" xfId="4030"/>
    <cellStyle name="20% - Accent2 18 4" xfId="5944"/>
    <cellStyle name="20% - Accent2 19" xfId="1751"/>
    <cellStyle name="20% - Accent2 19 2" xfId="3001"/>
    <cellStyle name="20% - Accent2 19 3" xfId="3920"/>
    <cellStyle name="20% - Accent2 19 4" xfId="5945"/>
    <cellStyle name="20% - Accent2 2" xfId="144"/>
    <cellStyle name="20% - Accent2 2 10" xfId="3128"/>
    <cellStyle name="20% - Accent2 2 10 2" xfId="5947"/>
    <cellStyle name="20% - Accent2 2 11" xfId="3054"/>
    <cellStyle name="20% - Accent2 2 12" xfId="4727"/>
    <cellStyle name="20% - Accent2 2 13" xfId="5308"/>
    <cellStyle name="20% - Accent2 2 14" xfId="5946"/>
    <cellStyle name="20% - Accent2 2 15" xfId="7194"/>
    <cellStyle name="20% - Accent2 2 16" xfId="8634"/>
    <cellStyle name="20% - Accent2 2 2" xfId="145"/>
    <cellStyle name="20% - Accent2 2 2 10" xfId="5948"/>
    <cellStyle name="20% - Accent2 2 2 11" xfId="7240"/>
    <cellStyle name="20% - Accent2 2 2 2" xfId="146"/>
    <cellStyle name="20% - Accent2 2 2 2 10" xfId="7383"/>
    <cellStyle name="20% - Accent2 2 2 2 2" xfId="147"/>
    <cellStyle name="20% - Accent2 2 2 2 2 2" xfId="148"/>
    <cellStyle name="20% - Accent2 2 2 2 2 2 2" xfId="1919"/>
    <cellStyle name="20% - Accent2 2 2 2 2 2 3" xfId="3952"/>
    <cellStyle name="20% - Accent2 2 2 2 2 2 4" xfId="5951"/>
    <cellStyle name="20% - Accent2 2 2 2 2 2 5" xfId="8253"/>
    <cellStyle name="20% - Accent2 2 2 2 2 3" xfId="1918"/>
    <cellStyle name="20% - Accent2 2 2 2 2 3 2" xfId="5952"/>
    <cellStyle name="20% - Accent2 2 2 2 2 4" xfId="3641"/>
    <cellStyle name="20% - Accent2 2 2 2 2 5" xfId="4080"/>
    <cellStyle name="20% - Accent2 2 2 2 2 6" xfId="5205"/>
    <cellStyle name="20% - Accent2 2 2 2 2 7" xfId="5786"/>
    <cellStyle name="20% - Accent2 2 2 2 2 8" xfId="5950"/>
    <cellStyle name="20% - Accent2 2 2 2 2 9" xfId="7672"/>
    <cellStyle name="20% - Accent2 2 2 2 3" xfId="149"/>
    <cellStyle name="20% - Accent2 2 2 2 3 2" xfId="1920"/>
    <cellStyle name="20% - Accent2 2 2 2 3 3" xfId="3847"/>
    <cellStyle name="20% - Accent2 2 2 2 3 4" xfId="5953"/>
    <cellStyle name="20% - Accent2 2 2 2 3 5" xfId="7964"/>
    <cellStyle name="20% - Accent2 2 2 2 4" xfId="1917"/>
    <cellStyle name="20% - Accent2 2 2 2 4 2" xfId="5954"/>
    <cellStyle name="20% - Accent2 2 2 2 5" xfId="3341"/>
    <cellStyle name="20% - Accent2 2 2 2 6" xfId="4050"/>
    <cellStyle name="20% - Accent2 2 2 2 7" xfId="4916"/>
    <cellStyle name="20% - Accent2 2 2 2 8" xfId="5497"/>
    <cellStyle name="20% - Accent2 2 2 2 9" xfId="5949"/>
    <cellStyle name="20% - Accent2 2 2 3" xfId="150"/>
    <cellStyle name="20% - Accent2 2 2 3 2" xfId="151"/>
    <cellStyle name="20% - Accent2 2 2 3 2 2" xfId="1922"/>
    <cellStyle name="20% - Accent2 2 2 3 2 3" xfId="4039"/>
    <cellStyle name="20% - Accent2 2 2 3 2 4" xfId="5956"/>
    <cellStyle name="20% - Accent2 2 2 3 2 5" xfId="8110"/>
    <cellStyle name="20% - Accent2 2 2 3 3" xfId="1921"/>
    <cellStyle name="20% - Accent2 2 2 3 3 2" xfId="5957"/>
    <cellStyle name="20% - Accent2 2 2 3 4" xfId="3498"/>
    <cellStyle name="20% - Accent2 2 2 3 5" xfId="3953"/>
    <cellStyle name="20% - Accent2 2 2 3 6" xfId="5062"/>
    <cellStyle name="20% - Accent2 2 2 3 7" xfId="5643"/>
    <cellStyle name="20% - Accent2 2 2 3 8" xfId="5955"/>
    <cellStyle name="20% - Accent2 2 2 3 9" xfId="7529"/>
    <cellStyle name="20% - Accent2 2 2 4" xfId="152"/>
    <cellStyle name="20% - Accent2 2 2 4 2" xfId="1923"/>
    <cellStyle name="20% - Accent2 2 2 4 3" xfId="3840"/>
    <cellStyle name="20% - Accent2 2 2 4 4" xfId="5958"/>
    <cellStyle name="20% - Accent2 2 2 4 5" xfId="8457"/>
    <cellStyle name="20% - Accent2 2 2 5" xfId="1916"/>
    <cellStyle name="20% - Accent2 2 2 5 2" xfId="5959"/>
    <cellStyle name="20% - Accent2 2 2 5 3" xfId="8546"/>
    <cellStyle name="20% - Accent2 2 2 6" xfId="3196"/>
    <cellStyle name="20% - Accent2 2 2 6 2" xfId="7821"/>
    <cellStyle name="20% - Accent2 2 2 7" xfId="3163"/>
    <cellStyle name="20% - Accent2 2 2 8" xfId="4773"/>
    <cellStyle name="20% - Accent2 2 2 9" xfId="5354"/>
    <cellStyle name="20% - Accent2 2 3" xfId="153"/>
    <cellStyle name="20% - Accent2 2 3 10" xfId="7337"/>
    <cellStyle name="20% - Accent2 2 3 2" xfId="154"/>
    <cellStyle name="20% - Accent2 2 3 2 2" xfId="155"/>
    <cellStyle name="20% - Accent2 2 3 2 2 2" xfId="1926"/>
    <cellStyle name="20% - Accent2 2 3 2 2 3" xfId="3937"/>
    <cellStyle name="20% - Accent2 2 3 2 2 4" xfId="5962"/>
    <cellStyle name="20% - Accent2 2 3 2 2 5" xfId="8207"/>
    <cellStyle name="20% - Accent2 2 3 2 3" xfId="1925"/>
    <cellStyle name="20% - Accent2 2 3 2 3 2" xfId="5963"/>
    <cellStyle name="20% - Accent2 2 3 2 4" xfId="3595"/>
    <cellStyle name="20% - Accent2 2 3 2 5" xfId="3713"/>
    <cellStyle name="20% - Accent2 2 3 2 6" xfId="5159"/>
    <cellStyle name="20% - Accent2 2 3 2 7" xfId="5740"/>
    <cellStyle name="20% - Accent2 2 3 2 8" xfId="5961"/>
    <cellStyle name="20% - Accent2 2 3 2 9" xfId="7626"/>
    <cellStyle name="20% - Accent2 2 3 3" xfId="156"/>
    <cellStyle name="20% - Accent2 2 3 3 2" xfId="1927"/>
    <cellStyle name="20% - Accent2 2 3 3 3" xfId="3968"/>
    <cellStyle name="20% - Accent2 2 3 3 4" xfId="5964"/>
    <cellStyle name="20% - Accent2 2 3 3 5" xfId="7918"/>
    <cellStyle name="20% - Accent2 2 3 4" xfId="1924"/>
    <cellStyle name="20% - Accent2 2 3 4 2" xfId="5965"/>
    <cellStyle name="20% - Accent2 2 3 5" xfId="3295"/>
    <cellStyle name="20% - Accent2 2 3 6" xfId="3895"/>
    <cellStyle name="20% - Accent2 2 3 7" xfId="4870"/>
    <cellStyle name="20% - Accent2 2 3 8" xfId="5451"/>
    <cellStyle name="20% - Accent2 2 3 9" xfId="5960"/>
    <cellStyle name="20% - Accent2 2 4" xfId="157"/>
    <cellStyle name="20% - Accent2 2 4 2" xfId="158"/>
    <cellStyle name="20% - Accent2 2 4 2 2" xfId="1929"/>
    <cellStyle name="20% - Accent2 2 4 2 3" xfId="4064"/>
    <cellStyle name="20% - Accent2 2 4 2 4" xfId="5967"/>
    <cellStyle name="20% - Accent2 2 4 2 5" xfId="8064"/>
    <cellStyle name="20% - Accent2 2 4 3" xfId="1928"/>
    <cellStyle name="20% - Accent2 2 4 3 2" xfId="5968"/>
    <cellStyle name="20% - Accent2 2 4 4" xfId="3452"/>
    <cellStyle name="20% - Accent2 2 4 5" xfId="3969"/>
    <cellStyle name="20% - Accent2 2 4 6" xfId="5016"/>
    <cellStyle name="20% - Accent2 2 4 7" xfId="5597"/>
    <cellStyle name="20% - Accent2 2 4 8" xfId="5966"/>
    <cellStyle name="20% - Accent2 2 4 9" xfId="7483"/>
    <cellStyle name="20% - Accent2 2 5" xfId="159"/>
    <cellStyle name="20% - Accent2 2 5 2" xfId="160"/>
    <cellStyle name="20% - Accent2 2 5 2 2" xfId="1931"/>
    <cellStyle name="20% - Accent2 2 5 2 3" xfId="3823"/>
    <cellStyle name="20% - Accent2 2 5 2 4" xfId="5970"/>
    <cellStyle name="20% - Accent2 2 5 3" xfId="1930"/>
    <cellStyle name="20% - Accent2 2 5 4" xfId="3813"/>
    <cellStyle name="20% - Accent2 2 5 5" xfId="5969"/>
    <cellStyle name="20% - Accent2 2 5 6" xfId="8298"/>
    <cellStyle name="20% - Accent2 2 6" xfId="161"/>
    <cellStyle name="20% - Accent2 2 6 2" xfId="1932"/>
    <cellStyle name="20% - Accent2 2 6 3" xfId="3980"/>
    <cellStyle name="20% - Accent2 2 6 4" xfId="5971"/>
    <cellStyle name="20% - Accent2 2 6 5" xfId="8411"/>
    <cellStyle name="20% - Accent2 2 7" xfId="162"/>
    <cellStyle name="20% - Accent2 2 7 2" xfId="1933"/>
    <cellStyle name="20% - Accent2 2 7 3" xfId="3756"/>
    <cellStyle name="20% - Accent2 2 7 4" xfId="5972"/>
    <cellStyle name="20% - Accent2 2 7 5" xfId="8500"/>
    <cellStyle name="20% - Accent2 2 8" xfId="1818"/>
    <cellStyle name="20% - Accent2 2 8 2" xfId="3862"/>
    <cellStyle name="20% - Accent2 2 8 3" xfId="5973"/>
    <cellStyle name="20% - Accent2 2 8 4" xfId="7775"/>
    <cellStyle name="20% - Accent2 2 9" xfId="1915"/>
    <cellStyle name="20% - Accent2 2 9 2" xfId="4079"/>
    <cellStyle name="20% - Accent2 2 9 3" xfId="5974"/>
    <cellStyle name="20% - Accent2 20" xfId="1792"/>
    <cellStyle name="20% - Accent2 20 2" xfId="3967"/>
    <cellStyle name="20% - Accent2 20 3" xfId="5975"/>
    <cellStyle name="20% - Accent2 21" xfId="1904"/>
    <cellStyle name="20% - Accent2 21 2" xfId="3829"/>
    <cellStyle name="20% - Accent2 21 3" xfId="5976"/>
    <cellStyle name="20% - Accent2 22" xfId="3030"/>
    <cellStyle name="20% - Accent2 23" xfId="4068"/>
    <cellStyle name="20% - Accent2 24" xfId="4669"/>
    <cellStyle name="20% - Accent2 25" xfId="5250"/>
    <cellStyle name="20% - Accent2 26" xfId="5933"/>
    <cellStyle name="20% - Accent2 27" xfId="7129"/>
    <cellStyle name="20% - Accent2 28" xfId="7136"/>
    <cellStyle name="20% - Accent2 29" xfId="133"/>
    <cellStyle name="20% - Accent2 3" xfId="163"/>
    <cellStyle name="20% - Accent2 3 10" xfId="5331"/>
    <cellStyle name="20% - Accent2 3 11" xfId="5977"/>
    <cellStyle name="20% - Accent2 3 12" xfId="7217"/>
    <cellStyle name="20% - Accent2 3 2" xfId="164"/>
    <cellStyle name="20% - Accent2 3 2 10" xfId="7360"/>
    <cellStyle name="20% - Accent2 3 2 2" xfId="165"/>
    <cellStyle name="20% - Accent2 3 2 2 2" xfId="166"/>
    <cellStyle name="20% - Accent2 3 2 2 2 2" xfId="1937"/>
    <cellStyle name="20% - Accent2 3 2 2 2 3" xfId="4020"/>
    <cellStyle name="20% - Accent2 3 2 2 2 4" xfId="5980"/>
    <cellStyle name="20% - Accent2 3 2 2 2 5" xfId="8230"/>
    <cellStyle name="20% - Accent2 3 2 2 3" xfId="1936"/>
    <cellStyle name="20% - Accent2 3 2 2 3 2" xfId="5981"/>
    <cellStyle name="20% - Accent2 3 2 2 4" xfId="3618"/>
    <cellStyle name="20% - Accent2 3 2 2 5" xfId="4046"/>
    <cellStyle name="20% - Accent2 3 2 2 6" xfId="5182"/>
    <cellStyle name="20% - Accent2 3 2 2 7" xfId="5763"/>
    <cellStyle name="20% - Accent2 3 2 2 8" xfId="5979"/>
    <cellStyle name="20% - Accent2 3 2 2 9" xfId="7649"/>
    <cellStyle name="20% - Accent2 3 2 3" xfId="167"/>
    <cellStyle name="20% - Accent2 3 2 3 2" xfId="1938"/>
    <cellStyle name="20% - Accent2 3 2 3 3" xfId="3942"/>
    <cellStyle name="20% - Accent2 3 2 3 4" xfId="5982"/>
    <cellStyle name="20% - Accent2 3 2 3 5" xfId="7941"/>
    <cellStyle name="20% - Accent2 3 2 4" xfId="1935"/>
    <cellStyle name="20% - Accent2 3 2 4 2" xfId="5983"/>
    <cellStyle name="20% - Accent2 3 2 5" xfId="3318"/>
    <cellStyle name="20% - Accent2 3 2 6" xfId="3932"/>
    <cellStyle name="20% - Accent2 3 2 7" xfId="4893"/>
    <cellStyle name="20% - Accent2 3 2 8" xfId="5474"/>
    <cellStyle name="20% - Accent2 3 2 9" xfId="5978"/>
    <cellStyle name="20% - Accent2 3 3" xfId="168"/>
    <cellStyle name="20% - Accent2 3 3 2" xfId="169"/>
    <cellStyle name="20% - Accent2 3 3 2 2" xfId="1940"/>
    <cellStyle name="20% - Accent2 3 3 2 3" xfId="4081"/>
    <cellStyle name="20% - Accent2 3 3 2 4" xfId="5985"/>
    <cellStyle name="20% - Accent2 3 3 2 5" xfId="8087"/>
    <cellStyle name="20% - Accent2 3 3 3" xfId="1939"/>
    <cellStyle name="20% - Accent2 3 3 3 2" xfId="5986"/>
    <cellStyle name="20% - Accent2 3 3 4" xfId="3475"/>
    <cellStyle name="20% - Accent2 3 3 5" xfId="4024"/>
    <cellStyle name="20% - Accent2 3 3 6" xfId="5039"/>
    <cellStyle name="20% - Accent2 3 3 7" xfId="5620"/>
    <cellStyle name="20% - Accent2 3 3 8" xfId="5984"/>
    <cellStyle name="20% - Accent2 3 3 9" xfId="7506"/>
    <cellStyle name="20% - Accent2 3 4" xfId="170"/>
    <cellStyle name="20% - Accent2 3 4 2" xfId="1941"/>
    <cellStyle name="20% - Accent2 3 4 3" xfId="4048"/>
    <cellStyle name="20% - Accent2 3 4 4" xfId="5987"/>
    <cellStyle name="20% - Accent2 3 4 5" xfId="8434"/>
    <cellStyle name="20% - Accent2 3 5" xfId="171"/>
    <cellStyle name="20% - Accent2 3 5 2" xfId="1942"/>
    <cellStyle name="20% - Accent2 3 5 3" xfId="3714"/>
    <cellStyle name="20% - Accent2 3 5 4" xfId="5988"/>
    <cellStyle name="20% - Accent2 3 5 5" xfId="8523"/>
    <cellStyle name="20% - Accent2 3 6" xfId="1934"/>
    <cellStyle name="20% - Accent2 3 6 2" xfId="5989"/>
    <cellStyle name="20% - Accent2 3 6 3" xfId="7798"/>
    <cellStyle name="20% - Accent2 3 7" xfId="3170"/>
    <cellStyle name="20% - Accent2 3 8" xfId="4045"/>
    <cellStyle name="20% - Accent2 3 9" xfId="4750"/>
    <cellStyle name="20% - Accent2 30" xfId="8591"/>
    <cellStyle name="20% - Accent2 4" xfId="172"/>
    <cellStyle name="20% - Accent2 4 10" xfId="5990"/>
    <cellStyle name="20% - Accent2 4 11" xfId="7170"/>
    <cellStyle name="20% - Accent2 4 2" xfId="173"/>
    <cellStyle name="20% - Accent2 4 2 10" xfId="7313"/>
    <cellStyle name="20% - Accent2 4 2 2" xfId="174"/>
    <cellStyle name="20% - Accent2 4 2 2 2" xfId="175"/>
    <cellStyle name="20% - Accent2 4 2 2 2 2" xfId="1946"/>
    <cellStyle name="20% - Accent2 4 2 2 2 3" xfId="3905"/>
    <cellStyle name="20% - Accent2 4 2 2 2 4" xfId="5993"/>
    <cellStyle name="20% - Accent2 4 2 2 2 5" xfId="8183"/>
    <cellStyle name="20% - Accent2 4 2 2 3" xfId="1945"/>
    <cellStyle name="20% - Accent2 4 2 2 3 2" xfId="5994"/>
    <cellStyle name="20% - Accent2 4 2 2 4" xfId="3571"/>
    <cellStyle name="20% - Accent2 4 2 2 5" xfId="3069"/>
    <cellStyle name="20% - Accent2 4 2 2 6" xfId="5135"/>
    <cellStyle name="20% - Accent2 4 2 2 7" xfId="5716"/>
    <cellStyle name="20% - Accent2 4 2 2 8" xfId="5992"/>
    <cellStyle name="20% - Accent2 4 2 2 9" xfId="7602"/>
    <cellStyle name="20% - Accent2 4 2 3" xfId="176"/>
    <cellStyle name="20% - Accent2 4 2 3 2" xfId="1947"/>
    <cellStyle name="20% - Accent2 4 2 3 3" xfId="3052"/>
    <cellStyle name="20% - Accent2 4 2 3 4" xfId="5995"/>
    <cellStyle name="20% - Accent2 4 2 3 5" xfId="7894"/>
    <cellStyle name="20% - Accent2 4 2 4" xfId="1944"/>
    <cellStyle name="20% - Accent2 4 2 4 2" xfId="5996"/>
    <cellStyle name="20% - Accent2 4 2 5" xfId="3271"/>
    <cellStyle name="20% - Accent2 4 2 6" xfId="4036"/>
    <cellStyle name="20% - Accent2 4 2 7" xfId="4846"/>
    <cellStyle name="20% - Accent2 4 2 8" xfId="5427"/>
    <cellStyle name="20% - Accent2 4 2 9" xfId="5991"/>
    <cellStyle name="20% - Accent2 4 3" xfId="177"/>
    <cellStyle name="20% - Accent2 4 3 2" xfId="178"/>
    <cellStyle name="20% - Accent2 4 3 2 2" xfId="1949"/>
    <cellStyle name="20% - Accent2 4 3 2 3" xfId="3874"/>
    <cellStyle name="20% - Accent2 4 3 2 4" xfId="5998"/>
    <cellStyle name="20% - Accent2 4 3 2 5" xfId="8043"/>
    <cellStyle name="20% - Accent2 4 3 3" xfId="1948"/>
    <cellStyle name="20% - Accent2 4 3 3 2" xfId="5999"/>
    <cellStyle name="20% - Accent2 4 3 4" xfId="3431"/>
    <cellStyle name="20% - Accent2 4 3 5" xfId="3074"/>
    <cellStyle name="20% - Accent2 4 3 6" xfId="4995"/>
    <cellStyle name="20% - Accent2 4 3 7" xfId="5576"/>
    <cellStyle name="20% - Accent2 4 3 8" xfId="5997"/>
    <cellStyle name="20% - Accent2 4 3 9" xfId="7462"/>
    <cellStyle name="20% - Accent2 4 4" xfId="179"/>
    <cellStyle name="20% - Accent2 4 4 2" xfId="1950"/>
    <cellStyle name="20% - Accent2 4 4 3" xfId="3831"/>
    <cellStyle name="20% - Accent2 4 4 4" xfId="6000"/>
    <cellStyle name="20% - Accent2 4 4 5" xfId="7751"/>
    <cellStyle name="20% - Accent2 4 5" xfId="1943"/>
    <cellStyle name="20% - Accent2 4 5 2" xfId="6001"/>
    <cellStyle name="20% - Accent2 4 6" xfId="3102"/>
    <cellStyle name="20% - Accent2 4 7" xfId="3839"/>
    <cellStyle name="20% - Accent2 4 8" xfId="4703"/>
    <cellStyle name="20% - Accent2 4 9" xfId="5284"/>
    <cellStyle name="20% - Accent2 5" xfId="180"/>
    <cellStyle name="20% - Accent2 5 10" xfId="6002"/>
    <cellStyle name="20% - Accent2 5 11" xfId="7153"/>
    <cellStyle name="20% - Accent2 5 2" xfId="181"/>
    <cellStyle name="20% - Accent2 5 2 10" xfId="7296"/>
    <cellStyle name="20% - Accent2 5 2 2" xfId="182"/>
    <cellStyle name="20% - Accent2 5 2 2 2" xfId="183"/>
    <cellStyle name="20% - Accent2 5 2 2 2 2" xfId="1954"/>
    <cellStyle name="20% - Accent2 5 2 2 2 3" xfId="3763"/>
    <cellStyle name="20% - Accent2 5 2 2 2 4" xfId="6005"/>
    <cellStyle name="20% - Accent2 5 2 2 2 5" xfId="8166"/>
    <cellStyle name="20% - Accent2 5 2 2 3" xfId="1953"/>
    <cellStyle name="20% - Accent2 5 2 2 3 2" xfId="6006"/>
    <cellStyle name="20% - Accent2 5 2 2 4" xfId="3554"/>
    <cellStyle name="20% - Accent2 5 2 2 5" xfId="3856"/>
    <cellStyle name="20% - Accent2 5 2 2 6" xfId="5118"/>
    <cellStyle name="20% - Accent2 5 2 2 7" xfId="5699"/>
    <cellStyle name="20% - Accent2 5 2 2 8" xfId="6004"/>
    <cellStyle name="20% - Accent2 5 2 2 9" xfId="7585"/>
    <cellStyle name="20% - Accent2 5 2 3" xfId="184"/>
    <cellStyle name="20% - Accent2 5 2 3 2" xfId="1955"/>
    <cellStyle name="20% - Accent2 5 2 3 3" xfId="3736"/>
    <cellStyle name="20% - Accent2 5 2 3 4" xfId="6007"/>
    <cellStyle name="20% - Accent2 5 2 3 5" xfId="7877"/>
    <cellStyle name="20% - Accent2 5 2 4" xfId="1952"/>
    <cellStyle name="20% - Accent2 5 2 4 2" xfId="6008"/>
    <cellStyle name="20% - Accent2 5 2 5" xfId="3254"/>
    <cellStyle name="20% - Accent2 5 2 6" xfId="3793"/>
    <cellStyle name="20% - Accent2 5 2 7" xfId="4829"/>
    <cellStyle name="20% - Accent2 5 2 8" xfId="5410"/>
    <cellStyle name="20% - Accent2 5 2 9" xfId="6003"/>
    <cellStyle name="20% - Accent2 5 3" xfId="185"/>
    <cellStyle name="20% - Accent2 5 3 2" xfId="186"/>
    <cellStyle name="20% - Accent2 5 3 2 2" xfId="1957"/>
    <cellStyle name="20% - Accent2 5 3 2 3" xfId="3836"/>
    <cellStyle name="20% - Accent2 5 3 2 4" xfId="6010"/>
    <cellStyle name="20% - Accent2 5 3 2 5" xfId="8020"/>
    <cellStyle name="20% - Accent2 5 3 3" xfId="1956"/>
    <cellStyle name="20% - Accent2 5 3 3 2" xfId="6011"/>
    <cellStyle name="20% - Accent2 5 3 4" xfId="3408"/>
    <cellStyle name="20% - Accent2 5 3 5" xfId="3042"/>
    <cellStyle name="20% - Accent2 5 3 6" xfId="4972"/>
    <cellStyle name="20% - Accent2 5 3 7" xfId="5553"/>
    <cellStyle name="20% - Accent2 5 3 8" xfId="6009"/>
    <cellStyle name="20% - Accent2 5 3 9" xfId="7439"/>
    <cellStyle name="20% - Accent2 5 4" xfId="187"/>
    <cellStyle name="20% - Accent2 5 4 2" xfId="1958"/>
    <cellStyle name="20% - Accent2 5 4 3" xfId="3857"/>
    <cellStyle name="20% - Accent2 5 4 4" xfId="6012"/>
    <cellStyle name="20% - Accent2 5 4 5" xfId="7734"/>
    <cellStyle name="20% - Accent2 5 5" xfId="1951"/>
    <cellStyle name="20% - Accent2 5 5 2" xfId="6013"/>
    <cellStyle name="20% - Accent2 5 6" xfId="3085"/>
    <cellStyle name="20% - Accent2 5 7" xfId="3702"/>
    <cellStyle name="20% - Accent2 5 8" xfId="4686"/>
    <cellStyle name="20% - Accent2 5 9" xfId="5267"/>
    <cellStyle name="20% - Accent2 6" xfId="188"/>
    <cellStyle name="20% - Accent2 6 10" xfId="6014"/>
    <cellStyle name="20% - Accent2 6 11" xfId="7259"/>
    <cellStyle name="20% - Accent2 6 2" xfId="189"/>
    <cellStyle name="20% - Accent2 6 2 10" xfId="7402"/>
    <cellStyle name="20% - Accent2 6 2 2" xfId="190"/>
    <cellStyle name="20% - Accent2 6 2 2 2" xfId="191"/>
    <cellStyle name="20% - Accent2 6 2 2 2 2" xfId="1962"/>
    <cellStyle name="20% - Accent2 6 2 2 2 3" xfId="3983"/>
    <cellStyle name="20% - Accent2 6 2 2 2 4" xfId="6017"/>
    <cellStyle name="20% - Accent2 6 2 2 2 5" xfId="8272"/>
    <cellStyle name="20% - Accent2 6 2 2 3" xfId="1961"/>
    <cellStyle name="20% - Accent2 6 2 2 3 2" xfId="6018"/>
    <cellStyle name="20% - Accent2 6 2 2 4" xfId="3660"/>
    <cellStyle name="20% - Accent2 6 2 2 5" xfId="4075"/>
    <cellStyle name="20% - Accent2 6 2 2 6" xfId="5224"/>
    <cellStyle name="20% - Accent2 6 2 2 7" xfId="5805"/>
    <cellStyle name="20% - Accent2 6 2 2 8" xfId="6016"/>
    <cellStyle name="20% - Accent2 6 2 2 9" xfId="7691"/>
    <cellStyle name="20% - Accent2 6 2 3" xfId="192"/>
    <cellStyle name="20% - Accent2 6 2 3 2" xfId="1963"/>
    <cellStyle name="20% - Accent2 6 2 3 3" xfId="3147"/>
    <cellStyle name="20% - Accent2 6 2 3 4" xfId="6019"/>
    <cellStyle name="20% - Accent2 6 2 3 5" xfId="7983"/>
    <cellStyle name="20% - Accent2 6 2 4" xfId="1960"/>
    <cellStyle name="20% - Accent2 6 2 4 2" xfId="6020"/>
    <cellStyle name="20% - Accent2 6 2 5" xfId="3360"/>
    <cellStyle name="20% - Accent2 6 2 6" xfId="4074"/>
    <cellStyle name="20% - Accent2 6 2 7" xfId="4935"/>
    <cellStyle name="20% - Accent2 6 2 8" xfId="5516"/>
    <cellStyle name="20% - Accent2 6 2 9" xfId="6015"/>
    <cellStyle name="20% - Accent2 6 3" xfId="193"/>
    <cellStyle name="20% - Accent2 6 3 2" xfId="194"/>
    <cellStyle name="20% - Accent2 6 3 2 2" xfId="1965"/>
    <cellStyle name="20% - Accent2 6 3 2 3" xfId="4016"/>
    <cellStyle name="20% - Accent2 6 3 2 4" xfId="6022"/>
    <cellStyle name="20% - Accent2 6 3 2 5" xfId="8129"/>
    <cellStyle name="20% - Accent2 6 3 3" xfId="1964"/>
    <cellStyle name="20% - Accent2 6 3 3 2" xfId="6023"/>
    <cellStyle name="20% - Accent2 6 3 4" xfId="3517"/>
    <cellStyle name="20% - Accent2 6 3 5" xfId="4021"/>
    <cellStyle name="20% - Accent2 6 3 6" xfId="5081"/>
    <cellStyle name="20% - Accent2 6 3 7" xfId="5662"/>
    <cellStyle name="20% - Accent2 6 3 8" xfId="6021"/>
    <cellStyle name="20% - Accent2 6 3 9" xfId="7548"/>
    <cellStyle name="20% - Accent2 6 4" xfId="195"/>
    <cellStyle name="20% - Accent2 6 4 2" xfId="1966"/>
    <cellStyle name="20% - Accent2 6 4 3" xfId="4043"/>
    <cellStyle name="20% - Accent2 6 4 4" xfId="6024"/>
    <cellStyle name="20% - Accent2 6 4 5" xfId="7840"/>
    <cellStyle name="20% - Accent2 6 5" xfId="1959"/>
    <cellStyle name="20% - Accent2 6 5 2" xfId="6025"/>
    <cellStyle name="20% - Accent2 6 6" xfId="3215"/>
    <cellStyle name="20% - Accent2 6 7" xfId="3717"/>
    <cellStyle name="20% - Accent2 6 8" xfId="4792"/>
    <cellStyle name="20% - Accent2 6 9" xfId="5373"/>
    <cellStyle name="20% - Accent2 7" xfId="196"/>
    <cellStyle name="20% - Accent2 7 10" xfId="7280"/>
    <cellStyle name="20% - Accent2 7 2" xfId="197"/>
    <cellStyle name="20% - Accent2 7 2 2" xfId="198"/>
    <cellStyle name="20% - Accent2 7 2 2 2" xfId="1969"/>
    <cellStyle name="20% - Accent2 7 2 2 3" xfId="3773"/>
    <cellStyle name="20% - Accent2 7 2 2 4" xfId="6028"/>
    <cellStyle name="20% - Accent2 7 2 2 5" xfId="8150"/>
    <cellStyle name="20% - Accent2 7 2 3" xfId="1968"/>
    <cellStyle name="20% - Accent2 7 2 3 2" xfId="6029"/>
    <cellStyle name="20% - Accent2 7 2 4" xfId="3538"/>
    <cellStyle name="20% - Accent2 7 2 5" xfId="3134"/>
    <cellStyle name="20% - Accent2 7 2 6" xfId="5102"/>
    <cellStyle name="20% - Accent2 7 2 7" xfId="5683"/>
    <cellStyle name="20% - Accent2 7 2 8" xfId="6027"/>
    <cellStyle name="20% - Accent2 7 2 9" xfId="7569"/>
    <cellStyle name="20% - Accent2 7 3" xfId="199"/>
    <cellStyle name="20% - Accent2 7 3 2" xfId="1970"/>
    <cellStyle name="20% - Accent2 7 3 3" xfId="3894"/>
    <cellStyle name="20% - Accent2 7 3 4" xfId="6030"/>
    <cellStyle name="20% - Accent2 7 3 5" xfId="7861"/>
    <cellStyle name="20% - Accent2 7 4" xfId="1967"/>
    <cellStyle name="20% - Accent2 7 4 2" xfId="6031"/>
    <cellStyle name="20% - Accent2 7 5" xfId="3236"/>
    <cellStyle name="20% - Accent2 7 6" xfId="3876"/>
    <cellStyle name="20% - Accent2 7 7" xfId="4813"/>
    <cellStyle name="20% - Accent2 7 8" xfId="5394"/>
    <cellStyle name="20% - Accent2 7 9" xfId="6026"/>
    <cellStyle name="20% - Accent2 8" xfId="200"/>
    <cellStyle name="20% - Accent2 8 2" xfId="201"/>
    <cellStyle name="20% - Accent2 8 2 2" xfId="1972"/>
    <cellStyle name="20% - Accent2 8 2 3" xfId="4087"/>
    <cellStyle name="20% - Accent2 8 2 4" xfId="6033"/>
    <cellStyle name="20% - Accent2 8 2 5" xfId="8003"/>
    <cellStyle name="20% - Accent2 8 3" xfId="1971"/>
    <cellStyle name="20% - Accent2 8 3 2" xfId="6034"/>
    <cellStyle name="20% - Accent2 8 4" xfId="3381"/>
    <cellStyle name="20% - Accent2 8 5" xfId="3830"/>
    <cellStyle name="20% - Accent2 8 6" xfId="4955"/>
    <cellStyle name="20% - Accent2 8 7" xfId="5536"/>
    <cellStyle name="20% - Accent2 8 8" xfId="6032"/>
    <cellStyle name="20% - Accent2 8 9" xfId="7422"/>
    <cellStyle name="20% - Accent2 9" xfId="202"/>
    <cellStyle name="20% - Accent2 9 2" xfId="1973"/>
    <cellStyle name="20% - Accent2 9 3" xfId="3902"/>
    <cellStyle name="20% - Accent2 9 4" xfId="6035"/>
    <cellStyle name="20% - Accent2 9 5" xfId="8387"/>
    <cellStyle name="20% - Accent3" xfId="29" builtinId="38" customBuiltin="1"/>
    <cellStyle name="20% - Accent3 10" xfId="204"/>
    <cellStyle name="20% - Accent3 10 2" xfId="1975"/>
    <cellStyle name="20% - Accent3 10 2 2" xfId="3747"/>
    <cellStyle name="20% - Accent3 10 2 3" xfId="6038"/>
    <cellStyle name="20% - Accent3 10 3" xfId="3956"/>
    <cellStyle name="20% - Accent3 10 4" xfId="6037"/>
    <cellStyle name="20% - Accent3 10 5" xfId="8477"/>
    <cellStyle name="20% - Accent3 11" xfId="205"/>
    <cellStyle name="20% - Accent3 11 2" xfId="1976"/>
    <cellStyle name="20% - Accent3 11 3" xfId="4089"/>
    <cellStyle name="20% - Accent3 11 4" xfId="6039"/>
    <cellStyle name="20% - Accent3 11 5" xfId="8566"/>
    <cellStyle name="20% - Accent3 12" xfId="206"/>
    <cellStyle name="20% - Accent3 12 2" xfId="207"/>
    <cellStyle name="20% - Accent3 12 2 2" xfId="1978"/>
    <cellStyle name="20% - Accent3 12 2 3" xfId="3918"/>
    <cellStyle name="20% - Accent3 12 2 4" xfId="6041"/>
    <cellStyle name="20% - Accent3 12 3" xfId="1977"/>
    <cellStyle name="20% - Accent3 12 4" xfId="4044"/>
    <cellStyle name="20% - Accent3 12 5" xfId="6040"/>
    <cellStyle name="20% - Accent3 12 6" xfId="7718"/>
    <cellStyle name="20% - Accent3 13" xfId="208"/>
    <cellStyle name="20% - Accent3 13 2" xfId="1979"/>
    <cellStyle name="20% - Accent3 13 3" xfId="4076"/>
    <cellStyle name="20% - Accent3 13 4" xfId="6042"/>
    <cellStyle name="20% - Accent3 14" xfId="209"/>
    <cellStyle name="20% - Accent3 14 2" xfId="1980"/>
    <cellStyle name="20% - Accent3 14 3" xfId="3742"/>
    <cellStyle name="20% - Accent3 14 4" xfId="6043"/>
    <cellStyle name="20% - Accent3 15" xfId="210"/>
    <cellStyle name="20% - Accent3 15 2" xfId="1981"/>
    <cellStyle name="20% - Accent3 15 3" xfId="3845"/>
    <cellStyle name="20% - Accent3 15 4" xfId="6044"/>
    <cellStyle name="20% - Accent3 16" xfId="211"/>
    <cellStyle name="20% - Accent3 16 2" xfId="1982"/>
    <cellStyle name="20% - Accent3 16 3" xfId="3068"/>
    <cellStyle name="20% - Accent3 16 4" xfId="6045"/>
    <cellStyle name="20% - Accent3 17" xfId="212"/>
    <cellStyle name="20% - Accent3 17 2" xfId="1983"/>
    <cellStyle name="20% - Accent3 17 3" xfId="4062"/>
    <cellStyle name="20% - Accent3 17 4" xfId="6046"/>
    <cellStyle name="20% - Accent3 18" xfId="213"/>
    <cellStyle name="20% - Accent3 18 2" xfId="1984"/>
    <cellStyle name="20% - Accent3 18 3" xfId="3950"/>
    <cellStyle name="20% - Accent3 18 4" xfId="6047"/>
    <cellStyle name="20% - Accent3 19" xfId="1752"/>
    <cellStyle name="20% - Accent3 19 2" xfId="3002"/>
    <cellStyle name="20% - Accent3 19 3" xfId="3692"/>
    <cellStyle name="20% - Accent3 19 4" xfId="6048"/>
    <cellStyle name="20% - Accent3 2" xfId="214"/>
    <cellStyle name="20% - Accent3 2 10" xfId="3130"/>
    <cellStyle name="20% - Accent3 2 10 2" xfId="6050"/>
    <cellStyle name="20% - Accent3 2 11" xfId="3743"/>
    <cellStyle name="20% - Accent3 2 12" xfId="4729"/>
    <cellStyle name="20% - Accent3 2 13" xfId="5310"/>
    <cellStyle name="20% - Accent3 2 14" xfId="6049"/>
    <cellStyle name="20% - Accent3 2 15" xfId="7196"/>
    <cellStyle name="20% - Accent3 2 16" xfId="8638"/>
    <cellStyle name="20% - Accent3 2 2" xfId="215"/>
    <cellStyle name="20% - Accent3 2 2 10" xfId="6051"/>
    <cellStyle name="20% - Accent3 2 2 11" xfId="7242"/>
    <cellStyle name="20% - Accent3 2 2 2" xfId="216"/>
    <cellStyle name="20% - Accent3 2 2 2 10" xfId="7385"/>
    <cellStyle name="20% - Accent3 2 2 2 2" xfId="217"/>
    <cellStyle name="20% - Accent3 2 2 2 2 2" xfId="218"/>
    <cellStyle name="20% - Accent3 2 2 2 2 2 2" xfId="1989"/>
    <cellStyle name="20% - Accent3 2 2 2 2 2 3" xfId="3963"/>
    <cellStyle name="20% - Accent3 2 2 2 2 2 4" xfId="6054"/>
    <cellStyle name="20% - Accent3 2 2 2 2 2 5" xfId="8255"/>
    <cellStyle name="20% - Accent3 2 2 2 2 3" xfId="1988"/>
    <cellStyle name="20% - Accent3 2 2 2 2 3 2" xfId="6055"/>
    <cellStyle name="20% - Accent3 2 2 2 2 4" xfId="3643"/>
    <cellStyle name="20% - Accent3 2 2 2 2 5" xfId="3731"/>
    <cellStyle name="20% - Accent3 2 2 2 2 6" xfId="5207"/>
    <cellStyle name="20% - Accent3 2 2 2 2 7" xfId="5788"/>
    <cellStyle name="20% - Accent3 2 2 2 2 8" xfId="6053"/>
    <cellStyle name="20% - Accent3 2 2 2 2 9" xfId="7674"/>
    <cellStyle name="20% - Accent3 2 2 2 3" xfId="219"/>
    <cellStyle name="20% - Accent3 2 2 2 3 2" xfId="1990"/>
    <cellStyle name="20% - Accent3 2 2 2 3 3" xfId="3867"/>
    <cellStyle name="20% - Accent3 2 2 2 3 4" xfId="6056"/>
    <cellStyle name="20% - Accent3 2 2 2 3 5" xfId="7966"/>
    <cellStyle name="20% - Accent3 2 2 2 4" xfId="1987"/>
    <cellStyle name="20% - Accent3 2 2 2 4 2" xfId="6057"/>
    <cellStyle name="20% - Accent3 2 2 2 5" xfId="3343"/>
    <cellStyle name="20% - Accent3 2 2 2 6" xfId="3710"/>
    <cellStyle name="20% - Accent3 2 2 2 7" xfId="4918"/>
    <cellStyle name="20% - Accent3 2 2 2 8" xfId="5499"/>
    <cellStyle name="20% - Accent3 2 2 2 9" xfId="6052"/>
    <cellStyle name="20% - Accent3 2 2 3" xfId="220"/>
    <cellStyle name="20% - Accent3 2 2 3 2" xfId="221"/>
    <cellStyle name="20% - Accent3 2 2 3 2 2" xfId="1992"/>
    <cellStyle name="20% - Accent3 2 2 3 2 3" xfId="3802"/>
    <cellStyle name="20% - Accent3 2 2 3 2 4" xfId="6059"/>
    <cellStyle name="20% - Accent3 2 2 3 2 5" xfId="8112"/>
    <cellStyle name="20% - Accent3 2 2 3 3" xfId="1991"/>
    <cellStyle name="20% - Accent3 2 2 3 3 2" xfId="6060"/>
    <cellStyle name="20% - Accent3 2 2 3 4" xfId="3500"/>
    <cellStyle name="20% - Accent3 2 2 3 5" xfId="3161"/>
    <cellStyle name="20% - Accent3 2 2 3 6" xfId="5064"/>
    <cellStyle name="20% - Accent3 2 2 3 7" xfId="5645"/>
    <cellStyle name="20% - Accent3 2 2 3 8" xfId="6058"/>
    <cellStyle name="20% - Accent3 2 2 3 9" xfId="7531"/>
    <cellStyle name="20% - Accent3 2 2 4" xfId="222"/>
    <cellStyle name="20% - Accent3 2 2 4 2" xfId="1993"/>
    <cellStyle name="20% - Accent3 2 2 4 3" xfId="4052"/>
    <cellStyle name="20% - Accent3 2 2 4 4" xfId="6061"/>
    <cellStyle name="20% - Accent3 2 2 4 5" xfId="8459"/>
    <cellStyle name="20% - Accent3 2 2 5" xfId="1986"/>
    <cellStyle name="20% - Accent3 2 2 5 2" xfId="6062"/>
    <cellStyle name="20% - Accent3 2 2 5 3" xfId="8548"/>
    <cellStyle name="20% - Accent3 2 2 6" xfId="3198"/>
    <cellStyle name="20% - Accent3 2 2 6 2" xfId="7823"/>
    <cellStyle name="20% - Accent3 2 2 7" xfId="3936"/>
    <cellStyle name="20% - Accent3 2 2 8" xfId="4775"/>
    <cellStyle name="20% - Accent3 2 2 9" xfId="5356"/>
    <cellStyle name="20% - Accent3 2 3" xfId="223"/>
    <cellStyle name="20% - Accent3 2 3 10" xfId="7339"/>
    <cellStyle name="20% - Accent3 2 3 2" xfId="224"/>
    <cellStyle name="20% - Accent3 2 3 2 2" xfId="225"/>
    <cellStyle name="20% - Accent3 2 3 2 2 2" xfId="1996"/>
    <cellStyle name="20% - Accent3 2 3 2 2 3" xfId="3961"/>
    <cellStyle name="20% - Accent3 2 3 2 2 4" xfId="6065"/>
    <cellStyle name="20% - Accent3 2 3 2 2 5" xfId="8209"/>
    <cellStyle name="20% - Accent3 2 3 2 3" xfId="1995"/>
    <cellStyle name="20% - Accent3 2 3 2 3 2" xfId="6066"/>
    <cellStyle name="20% - Accent3 2 3 2 4" xfId="3597"/>
    <cellStyle name="20% - Accent3 2 3 2 5" xfId="3739"/>
    <cellStyle name="20% - Accent3 2 3 2 6" xfId="5161"/>
    <cellStyle name="20% - Accent3 2 3 2 7" xfId="5742"/>
    <cellStyle name="20% - Accent3 2 3 2 8" xfId="6064"/>
    <cellStyle name="20% - Accent3 2 3 2 9" xfId="7628"/>
    <cellStyle name="20% - Accent3 2 3 3" xfId="226"/>
    <cellStyle name="20% - Accent3 2 3 3 2" xfId="1997"/>
    <cellStyle name="20% - Accent3 2 3 3 3" xfId="3962"/>
    <cellStyle name="20% - Accent3 2 3 3 4" xfId="6067"/>
    <cellStyle name="20% - Accent3 2 3 3 5" xfId="7920"/>
    <cellStyle name="20% - Accent3 2 3 4" xfId="1994"/>
    <cellStyle name="20% - Accent3 2 3 4 2" xfId="6068"/>
    <cellStyle name="20% - Accent3 2 3 5" xfId="3297"/>
    <cellStyle name="20% - Accent3 2 3 6" xfId="4077"/>
    <cellStyle name="20% - Accent3 2 3 7" xfId="4872"/>
    <cellStyle name="20% - Accent3 2 3 8" xfId="5453"/>
    <cellStyle name="20% - Accent3 2 3 9" xfId="6063"/>
    <cellStyle name="20% - Accent3 2 4" xfId="227"/>
    <cellStyle name="20% - Accent3 2 4 2" xfId="228"/>
    <cellStyle name="20% - Accent3 2 4 2 2" xfId="1999"/>
    <cellStyle name="20% - Accent3 2 4 2 3" xfId="4098"/>
    <cellStyle name="20% - Accent3 2 4 2 4" xfId="6070"/>
    <cellStyle name="20% - Accent3 2 4 2 5" xfId="8066"/>
    <cellStyle name="20% - Accent3 2 4 3" xfId="1998"/>
    <cellStyle name="20% - Accent3 2 4 3 2" xfId="6071"/>
    <cellStyle name="20% - Accent3 2 4 4" xfId="3454"/>
    <cellStyle name="20% - Accent3 2 4 5" xfId="3783"/>
    <cellStyle name="20% - Accent3 2 4 6" xfId="5018"/>
    <cellStyle name="20% - Accent3 2 4 7" xfId="5599"/>
    <cellStyle name="20% - Accent3 2 4 8" xfId="6069"/>
    <cellStyle name="20% - Accent3 2 4 9" xfId="7485"/>
    <cellStyle name="20% - Accent3 2 5" xfId="229"/>
    <cellStyle name="20% - Accent3 2 5 2" xfId="230"/>
    <cellStyle name="20% - Accent3 2 5 2 2" xfId="2001"/>
    <cellStyle name="20% - Accent3 2 5 2 3" xfId="3911"/>
    <cellStyle name="20% - Accent3 2 5 2 4" xfId="6073"/>
    <cellStyle name="20% - Accent3 2 5 3" xfId="2000"/>
    <cellStyle name="20% - Accent3 2 5 4" xfId="3914"/>
    <cellStyle name="20% - Accent3 2 5 5" xfId="6072"/>
    <cellStyle name="20% - Accent3 2 5 6" xfId="8299"/>
    <cellStyle name="20% - Accent3 2 6" xfId="231"/>
    <cellStyle name="20% - Accent3 2 6 2" xfId="2002"/>
    <cellStyle name="20% - Accent3 2 6 3" xfId="3930"/>
    <cellStyle name="20% - Accent3 2 6 4" xfId="6074"/>
    <cellStyle name="20% - Accent3 2 6 5" xfId="8413"/>
    <cellStyle name="20% - Accent3 2 7" xfId="232"/>
    <cellStyle name="20% - Accent3 2 7 2" xfId="2003"/>
    <cellStyle name="20% - Accent3 2 7 3" xfId="4095"/>
    <cellStyle name="20% - Accent3 2 7 4" xfId="6075"/>
    <cellStyle name="20% - Accent3 2 7 5" xfId="8502"/>
    <cellStyle name="20% - Accent3 2 8" xfId="1819"/>
    <cellStyle name="20% - Accent3 2 8 2" xfId="3695"/>
    <cellStyle name="20% - Accent3 2 8 3" xfId="6076"/>
    <cellStyle name="20% - Accent3 2 8 4" xfId="7777"/>
    <cellStyle name="20% - Accent3 2 9" xfId="1985"/>
    <cellStyle name="20% - Accent3 2 9 2" xfId="3990"/>
    <cellStyle name="20% - Accent3 2 9 3" xfId="6077"/>
    <cellStyle name="20% - Accent3 20" xfId="1793"/>
    <cellStyle name="20% - Accent3 20 2" xfId="3705"/>
    <cellStyle name="20% - Accent3 20 3" xfId="6078"/>
    <cellStyle name="20% - Accent3 21" xfId="1974"/>
    <cellStyle name="20% - Accent3 21 2" xfId="3933"/>
    <cellStyle name="20% - Accent3 21 3" xfId="6079"/>
    <cellStyle name="20% - Accent3 22" xfId="3031"/>
    <cellStyle name="20% - Accent3 23" xfId="4090"/>
    <cellStyle name="20% - Accent3 24" xfId="4670"/>
    <cellStyle name="20% - Accent3 25" xfId="5251"/>
    <cellStyle name="20% - Accent3 26" xfId="6036"/>
    <cellStyle name="20% - Accent3 27" xfId="7128"/>
    <cellStyle name="20% - Accent3 28" xfId="7137"/>
    <cellStyle name="20% - Accent3 29" xfId="203"/>
    <cellStyle name="20% - Accent3 3" xfId="233"/>
    <cellStyle name="20% - Accent3 3 10" xfId="5333"/>
    <cellStyle name="20% - Accent3 3 11" xfId="6080"/>
    <cellStyle name="20% - Accent3 3 12" xfId="7219"/>
    <cellStyle name="20% - Accent3 3 2" xfId="234"/>
    <cellStyle name="20% - Accent3 3 2 10" xfId="7362"/>
    <cellStyle name="20% - Accent3 3 2 2" xfId="235"/>
    <cellStyle name="20% - Accent3 3 2 2 2" xfId="236"/>
    <cellStyle name="20% - Accent3 3 2 2 2 2" xfId="2007"/>
    <cellStyle name="20% - Accent3 3 2 2 2 3" xfId="3817"/>
    <cellStyle name="20% - Accent3 3 2 2 2 4" xfId="6083"/>
    <cellStyle name="20% - Accent3 3 2 2 2 5" xfId="8232"/>
    <cellStyle name="20% - Accent3 3 2 2 3" xfId="2006"/>
    <cellStyle name="20% - Accent3 3 2 2 3 2" xfId="6084"/>
    <cellStyle name="20% - Accent3 3 2 2 4" xfId="3620"/>
    <cellStyle name="20% - Accent3 3 2 2 5" xfId="3982"/>
    <cellStyle name="20% - Accent3 3 2 2 6" xfId="5184"/>
    <cellStyle name="20% - Accent3 3 2 2 7" xfId="5765"/>
    <cellStyle name="20% - Accent3 3 2 2 8" xfId="6082"/>
    <cellStyle name="20% - Accent3 3 2 2 9" xfId="7651"/>
    <cellStyle name="20% - Accent3 3 2 3" xfId="237"/>
    <cellStyle name="20% - Accent3 3 2 3 2" xfId="2008"/>
    <cellStyle name="20% - Accent3 3 2 3 3" xfId="3851"/>
    <cellStyle name="20% - Accent3 3 2 3 4" xfId="6085"/>
    <cellStyle name="20% - Accent3 3 2 3 5" xfId="7943"/>
    <cellStyle name="20% - Accent3 3 2 4" xfId="2005"/>
    <cellStyle name="20% - Accent3 3 2 4 2" xfId="6086"/>
    <cellStyle name="20% - Accent3 3 2 5" xfId="3320"/>
    <cellStyle name="20% - Accent3 3 2 6" xfId="3761"/>
    <cellStyle name="20% - Accent3 3 2 7" xfId="4895"/>
    <cellStyle name="20% - Accent3 3 2 8" xfId="5476"/>
    <cellStyle name="20% - Accent3 3 2 9" xfId="6081"/>
    <cellStyle name="20% - Accent3 3 3" xfId="238"/>
    <cellStyle name="20% - Accent3 3 3 2" xfId="239"/>
    <cellStyle name="20% - Accent3 3 3 2 2" xfId="2010"/>
    <cellStyle name="20% - Accent3 3 3 2 3" xfId="3931"/>
    <cellStyle name="20% - Accent3 3 3 2 4" xfId="6088"/>
    <cellStyle name="20% - Accent3 3 3 2 5" xfId="8089"/>
    <cellStyle name="20% - Accent3 3 3 3" xfId="2009"/>
    <cellStyle name="20% - Accent3 3 3 3 2" xfId="6089"/>
    <cellStyle name="20% - Accent3 3 3 4" xfId="3477"/>
    <cellStyle name="20% - Accent3 3 3 5" xfId="3981"/>
    <cellStyle name="20% - Accent3 3 3 6" xfId="5041"/>
    <cellStyle name="20% - Accent3 3 3 7" xfId="5622"/>
    <cellStyle name="20% - Accent3 3 3 8" xfId="6087"/>
    <cellStyle name="20% - Accent3 3 3 9" xfId="7508"/>
    <cellStyle name="20% - Accent3 3 4" xfId="240"/>
    <cellStyle name="20% - Accent3 3 4 2" xfId="2011"/>
    <cellStyle name="20% - Accent3 3 4 3" xfId="3722"/>
    <cellStyle name="20% - Accent3 3 4 4" xfId="6090"/>
    <cellStyle name="20% - Accent3 3 4 5" xfId="8436"/>
    <cellStyle name="20% - Accent3 3 5" xfId="241"/>
    <cellStyle name="20% - Accent3 3 5 2" xfId="2012"/>
    <cellStyle name="20% - Accent3 3 5 3" xfId="3752"/>
    <cellStyle name="20% - Accent3 3 5 4" xfId="6091"/>
    <cellStyle name="20% - Accent3 3 5 5" xfId="8525"/>
    <cellStyle name="20% - Accent3 3 6" xfId="2004"/>
    <cellStyle name="20% - Accent3 3 6 2" xfId="6092"/>
    <cellStyle name="20% - Accent3 3 6 3" xfId="7800"/>
    <cellStyle name="20% - Accent3 3 7" xfId="3172"/>
    <cellStyle name="20% - Accent3 3 8" xfId="3978"/>
    <cellStyle name="20% - Accent3 3 9" xfId="4752"/>
    <cellStyle name="20% - Accent3 30" xfId="8593"/>
    <cellStyle name="20% - Accent3 4" xfId="242"/>
    <cellStyle name="20% - Accent3 4 10" xfId="6093"/>
    <cellStyle name="20% - Accent3 4 11" xfId="7171"/>
    <cellStyle name="20% - Accent3 4 2" xfId="243"/>
    <cellStyle name="20% - Accent3 4 2 10" xfId="7314"/>
    <cellStyle name="20% - Accent3 4 2 2" xfId="244"/>
    <cellStyle name="20% - Accent3 4 2 2 2" xfId="245"/>
    <cellStyle name="20% - Accent3 4 2 2 2 2" xfId="2016"/>
    <cellStyle name="20% - Accent3 4 2 2 2 3" xfId="3045"/>
    <cellStyle name="20% - Accent3 4 2 2 2 4" xfId="6096"/>
    <cellStyle name="20% - Accent3 4 2 2 2 5" xfId="8184"/>
    <cellStyle name="20% - Accent3 4 2 2 3" xfId="2015"/>
    <cellStyle name="20% - Accent3 4 2 2 3 2" xfId="6097"/>
    <cellStyle name="20% - Accent3 4 2 2 4" xfId="3572"/>
    <cellStyle name="20% - Accent3 4 2 2 5" xfId="3917"/>
    <cellStyle name="20% - Accent3 4 2 2 6" xfId="5136"/>
    <cellStyle name="20% - Accent3 4 2 2 7" xfId="5717"/>
    <cellStyle name="20% - Accent3 4 2 2 8" xfId="6095"/>
    <cellStyle name="20% - Accent3 4 2 2 9" xfId="7603"/>
    <cellStyle name="20% - Accent3 4 2 3" xfId="246"/>
    <cellStyle name="20% - Accent3 4 2 3 2" xfId="2017"/>
    <cellStyle name="20% - Accent3 4 2 3 3" xfId="3796"/>
    <cellStyle name="20% - Accent3 4 2 3 4" xfId="6098"/>
    <cellStyle name="20% - Accent3 4 2 3 5" xfId="7895"/>
    <cellStyle name="20% - Accent3 4 2 4" xfId="2014"/>
    <cellStyle name="20% - Accent3 4 2 4 2" xfId="6099"/>
    <cellStyle name="20% - Accent3 4 2 5" xfId="3272"/>
    <cellStyle name="20% - Accent3 4 2 6" xfId="4026"/>
    <cellStyle name="20% - Accent3 4 2 7" xfId="4847"/>
    <cellStyle name="20% - Accent3 4 2 8" xfId="5428"/>
    <cellStyle name="20% - Accent3 4 2 9" xfId="6094"/>
    <cellStyle name="20% - Accent3 4 3" xfId="247"/>
    <cellStyle name="20% - Accent3 4 3 2" xfId="248"/>
    <cellStyle name="20% - Accent3 4 3 2 2" xfId="2019"/>
    <cellStyle name="20% - Accent3 4 3 2 3" xfId="3909"/>
    <cellStyle name="20% - Accent3 4 3 2 4" xfId="6101"/>
    <cellStyle name="20% - Accent3 4 3 2 5" xfId="8044"/>
    <cellStyle name="20% - Accent3 4 3 3" xfId="2018"/>
    <cellStyle name="20% - Accent3 4 3 3 2" xfId="6102"/>
    <cellStyle name="20% - Accent3 4 3 4" xfId="3432"/>
    <cellStyle name="20% - Accent3 4 3 5" xfId="4013"/>
    <cellStyle name="20% - Accent3 4 3 6" xfId="4996"/>
    <cellStyle name="20% - Accent3 4 3 7" xfId="5577"/>
    <cellStyle name="20% - Accent3 4 3 8" xfId="6100"/>
    <cellStyle name="20% - Accent3 4 3 9" xfId="7463"/>
    <cellStyle name="20% - Accent3 4 4" xfId="249"/>
    <cellStyle name="20% - Accent3 4 4 2" xfId="2020"/>
    <cellStyle name="20% - Accent3 4 4 3" xfId="3769"/>
    <cellStyle name="20% - Accent3 4 4 4" xfId="6103"/>
    <cellStyle name="20% - Accent3 4 4 5" xfId="7752"/>
    <cellStyle name="20% - Accent3 4 5" xfId="2013"/>
    <cellStyle name="20% - Accent3 4 5 2" xfId="6104"/>
    <cellStyle name="20% - Accent3 4 6" xfId="3103"/>
    <cellStyle name="20% - Accent3 4 7" xfId="3810"/>
    <cellStyle name="20% - Accent3 4 8" xfId="4704"/>
    <cellStyle name="20% - Accent3 4 9" xfId="5285"/>
    <cellStyle name="20% - Accent3 5" xfId="250"/>
    <cellStyle name="20% - Accent3 5 10" xfId="6105"/>
    <cellStyle name="20% - Accent3 5 11" xfId="7154"/>
    <cellStyle name="20% - Accent3 5 2" xfId="251"/>
    <cellStyle name="20% - Accent3 5 2 10" xfId="7297"/>
    <cellStyle name="20% - Accent3 5 2 2" xfId="252"/>
    <cellStyle name="20% - Accent3 5 2 2 2" xfId="253"/>
    <cellStyle name="20% - Accent3 5 2 2 2 2" xfId="2024"/>
    <cellStyle name="20% - Accent3 5 2 2 2 3" xfId="3786"/>
    <cellStyle name="20% - Accent3 5 2 2 2 4" xfId="6108"/>
    <cellStyle name="20% - Accent3 5 2 2 2 5" xfId="8167"/>
    <cellStyle name="20% - Accent3 5 2 2 3" xfId="2023"/>
    <cellStyle name="20% - Accent3 5 2 2 3 2" xfId="6109"/>
    <cellStyle name="20% - Accent3 5 2 2 4" xfId="3555"/>
    <cellStyle name="20% - Accent3 5 2 2 5" xfId="3985"/>
    <cellStyle name="20% - Accent3 5 2 2 6" xfId="5119"/>
    <cellStyle name="20% - Accent3 5 2 2 7" xfId="5700"/>
    <cellStyle name="20% - Accent3 5 2 2 8" xfId="6107"/>
    <cellStyle name="20% - Accent3 5 2 2 9" xfId="7586"/>
    <cellStyle name="20% - Accent3 5 2 3" xfId="254"/>
    <cellStyle name="20% - Accent3 5 2 3 2" xfId="2025"/>
    <cellStyle name="20% - Accent3 5 2 3 3" xfId="4001"/>
    <cellStyle name="20% - Accent3 5 2 3 4" xfId="6110"/>
    <cellStyle name="20% - Accent3 5 2 3 5" xfId="7878"/>
    <cellStyle name="20% - Accent3 5 2 4" xfId="2022"/>
    <cellStyle name="20% - Accent3 5 2 4 2" xfId="6111"/>
    <cellStyle name="20% - Accent3 5 2 5" xfId="3255"/>
    <cellStyle name="20% - Accent3 5 2 6" xfId="4093"/>
    <cellStyle name="20% - Accent3 5 2 7" xfId="4830"/>
    <cellStyle name="20% - Accent3 5 2 8" xfId="5411"/>
    <cellStyle name="20% - Accent3 5 2 9" xfId="6106"/>
    <cellStyle name="20% - Accent3 5 3" xfId="255"/>
    <cellStyle name="20% - Accent3 5 3 2" xfId="256"/>
    <cellStyle name="20% - Accent3 5 3 2 2" xfId="2027"/>
    <cellStyle name="20% - Accent3 5 3 2 3" xfId="3901"/>
    <cellStyle name="20% - Accent3 5 3 2 4" xfId="6113"/>
    <cellStyle name="20% - Accent3 5 3 2 5" xfId="8027"/>
    <cellStyle name="20% - Accent3 5 3 3" xfId="2026"/>
    <cellStyle name="20% - Accent3 5 3 3 2" xfId="6114"/>
    <cellStyle name="20% - Accent3 5 3 4" xfId="3415"/>
    <cellStyle name="20% - Accent3 5 3 5" xfId="3897"/>
    <cellStyle name="20% - Accent3 5 3 6" xfId="4979"/>
    <cellStyle name="20% - Accent3 5 3 7" xfId="5560"/>
    <cellStyle name="20% - Accent3 5 3 8" xfId="6112"/>
    <cellStyle name="20% - Accent3 5 3 9" xfId="7446"/>
    <cellStyle name="20% - Accent3 5 4" xfId="257"/>
    <cellStyle name="20% - Accent3 5 4 2" xfId="2028"/>
    <cellStyle name="20% - Accent3 5 4 3" xfId="3712"/>
    <cellStyle name="20% - Accent3 5 4 4" xfId="6115"/>
    <cellStyle name="20% - Accent3 5 4 5" xfId="7735"/>
    <cellStyle name="20% - Accent3 5 5" xfId="2021"/>
    <cellStyle name="20% - Accent3 5 5 2" xfId="6116"/>
    <cellStyle name="20% - Accent3 5 6" xfId="3086"/>
    <cellStyle name="20% - Accent3 5 7" xfId="3875"/>
    <cellStyle name="20% - Accent3 5 8" xfId="4687"/>
    <cellStyle name="20% - Accent3 5 9" xfId="5268"/>
    <cellStyle name="20% - Accent3 6" xfId="258"/>
    <cellStyle name="20% - Accent3 6 10" xfId="6117"/>
    <cellStyle name="20% - Accent3 6 11" xfId="7260"/>
    <cellStyle name="20% - Accent3 6 2" xfId="259"/>
    <cellStyle name="20% - Accent3 6 2 10" xfId="7403"/>
    <cellStyle name="20% - Accent3 6 2 2" xfId="260"/>
    <cellStyle name="20% - Accent3 6 2 2 2" xfId="261"/>
    <cellStyle name="20% - Accent3 6 2 2 2 2" xfId="2032"/>
    <cellStyle name="20% - Accent3 6 2 2 2 3" xfId="4085"/>
    <cellStyle name="20% - Accent3 6 2 2 2 4" xfId="6120"/>
    <cellStyle name="20% - Accent3 6 2 2 2 5" xfId="8273"/>
    <cellStyle name="20% - Accent3 6 2 2 3" xfId="2031"/>
    <cellStyle name="20% - Accent3 6 2 2 3 2" xfId="6121"/>
    <cellStyle name="20% - Accent3 6 2 2 4" xfId="3661"/>
    <cellStyle name="20% - Accent3 6 2 2 5" xfId="3945"/>
    <cellStyle name="20% - Accent3 6 2 2 6" xfId="5225"/>
    <cellStyle name="20% - Accent3 6 2 2 7" xfId="5806"/>
    <cellStyle name="20% - Accent3 6 2 2 8" xfId="6119"/>
    <cellStyle name="20% - Accent3 6 2 2 9" xfId="7692"/>
    <cellStyle name="20% - Accent3 6 2 3" xfId="262"/>
    <cellStyle name="20% - Accent3 6 2 3 2" xfId="2033"/>
    <cellStyle name="20% - Accent3 6 2 3 3" xfId="3150"/>
    <cellStyle name="20% - Accent3 6 2 3 4" xfId="6122"/>
    <cellStyle name="20% - Accent3 6 2 3 5" xfId="7984"/>
    <cellStyle name="20% - Accent3 6 2 4" xfId="2030"/>
    <cellStyle name="20% - Accent3 6 2 4 2" xfId="6123"/>
    <cellStyle name="20% - Accent3 6 2 5" xfId="3361"/>
    <cellStyle name="20% - Accent3 6 2 6" xfId="3699"/>
    <cellStyle name="20% - Accent3 6 2 7" xfId="4936"/>
    <cellStyle name="20% - Accent3 6 2 8" xfId="5517"/>
    <cellStyle name="20% - Accent3 6 2 9" xfId="6118"/>
    <cellStyle name="20% - Accent3 6 3" xfId="263"/>
    <cellStyle name="20% - Accent3 6 3 2" xfId="264"/>
    <cellStyle name="20% - Accent3 6 3 2 2" xfId="2035"/>
    <cellStyle name="20% - Accent3 6 3 2 3" xfId="3938"/>
    <cellStyle name="20% - Accent3 6 3 2 4" xfId="6125"/>
    <cellStyle name="20% - Accent3 6 3 2 5" xfId="8130"/>
    <cellStyle name="20% - Accent3 6 3 3" xfId="2034"/>
    <cellStyle name="20% - Accent3 6 3 3 2" xfId="6126"/>
    <cellStyle name="20% - Accent3 6 3 4" xfId="3518"/>
    <cellStyle name="20% - Accent3 6 3 5" xfId="4018"/>
    <cellStyle name="20% - Accent3 6 3 6" xfId="5082"/>
    <cellStyle name="20% - Accent3 6 3 7" xfId="5663"/>
    <cellStyle name="20% - Accent3 6 3 8" xfId="6124"/>
    <cellStyle name="20% - Accent3 6 3 9" xfId="7549"/>
    <cellStyle name="20% - Accent3 6 4" xfId="265"/>
    <cellStyle name="20% - Accent3 6 4 2" xfId="2036"/>
    <cellStyle name="20% - Accent3 6 4 3" xfId="3965"/>
    <cellStyle name="20% - Accent3 6 4 4" xfId="6127"/>
    <cellStyle name="20% - Accent3 6 4 5" xfId="7841"/>
    <cellStyle name="20% - Accent3 6 5" xfId="2029"/>
    <cellStyle name="20% - Accent3 6 5 2" xfId="6128"/>
    <cellStyle name="20% - Accent3 6 6" xfId="3216"/>
    <cellStyle name="20% - Accent3 6 7" xfId="3719"/>
    <cellStyle name="20% - Accent3 6 8" xfId="4793"/>
    <cellStyle name="20% - Accent3 6 9" xfId="5374"/>
    <cellStyle name="20% - Accent3 7" xfId="266"/>
    <cellStyle name="20% - Accent3 7 10" xfId="7282"/>
    <cellStyle name="20% - Accent3 7 2" xfId="267"/>
    <cellStyle name="20% - Accent3 7 2 2" xfId="268"/>
    <cellStyle name="20% - Accent3 7 2 2 2" xfId="2039"/>
    <cellStyle name="20% - Accent3 7 2 2 3" xfId="3822"/>
    <cellStyle name="20% - Accent3 7 2 2 4" xfId="6131"/>
    <cellStyle name="20% - Accent3 7 2 2 5" xfId="8152"/>
    <cellStyle name="20% - Accent3 7 2 3" xfId="2038"/>
    <cellStyle name="20% - Accent3 7 2 3 2" xfId="6132"/>
    <cellStyle name="20% - Accent3 7 2 4" xfId="3540"/>
    <cellStyle name="20% - Accent3 7 2 5" xfId="3821"/>
    <cellStyle name="20% - Accent3 7 2 6" xfId="5104"/>
    <cellStyle name="20% - Accent3 7 2 7" xfId="5685"/>
    <cellStyle name="20% - Accent3 7 2 8" xfId="6130"/>
    <cellStyle name="20% - Accent3 7 2 9" xfId="7571"/>
    <cellStyle name="20% - Accent3 7 3" xfId="269"/>
    <cellStyle name="20% - Accent3 7 3 2" xfId="2040"/>
    <cellStyle name="20% - Accent3 7 3 3" xfId="3999"/>
    <cellStyle name="20% - Accent3 7 3 4" xfId="6133"/>
    <cellStyle name="20% - Accent3 7 3 5" xfId="7863"/>
    <cellStyle name="20% - Accent3 7 4" xfId="2037"/>
    <cellStyle name="20% - Accent3 7 4 2" xfId="6134"/>
    <cellStyle name="20% - Accent3 7 5" xfId="3238"/>
    <cellStyle name="20% - Accent3 7 6" xfId="3785"/>
    <cellStyle name="20% - Accent3 7 7" xfId="4815"/>
    <cellStyle name="20% - Accent3 7 8" xfId="5396"/>
    <cellStyle name="20% - Accent3 7 9" xfId="6129"/>
    <cellStyle name="20% - Accent3 8" xfId="270"/>
    <cellStyle name="20% - Accent3 8 2" xfId="271"/>
    <cellStyle name="20% - Accent3 8 2 2" xfId="2042"/>
    <cellStyle name="20% - Accent3 8 2 3" xfId="3401"/>
    <cellStyle name="20% - Accent3 8 2 4" xfId="6136"/>
    <cellStyle name="20% - Accent3 8 2 5" xfId="8004"/>
    <cellStyle name="20% - Accent3 8 3" xfId="2041"/>
    <cellStyle name="20% - Accent3 8 3 2" xfId="6137"/>
    <cellStyle name="20% - Accent3 8 4" xfId="3382"/>
    <cellStyle name="20% - Accent3 8 5" xfId="3397"/>
    <cellStyle name="20% - Accent3 8 6" xfId="4956"/>
    <cellStyle name="20% - Accent3 8 7" xfId="5537"/>
    <cellStyle name="20% - Accent3 8 8" xfId="6135"/>
    <cellStyle name="20% - Accent3 8 9" xfId="7423"/>
    <cellStyle name="20% - Accent3 9" xfId="272"/>
    <cellStyle name="20% - Accent3 9 2" xfId="2043"/>
    <cellStyle name="20% - Accent3 9 3" xfId="3051"/>
    <cellStyle name="20% - Accent3 9 4" xfId="6138"/>
    <cellStyle name="20% - Accent3 9 5" xfId="8388"/>
    <cellStyle name="20% - Accent4" xfId="33" builtinId="42" customBuiltin="1"/>
    <cellStyle name="20% - Accent4 10" xfId="274"/>
    <cellStyle name="20% - Accent4 10 2" xfId="2045"/>
    <cellStyle name="20% - Accent4 10 2 2" xfId="3748"/>
    <cellStyle name="20% - Accent4 10 2 3" xfId="6141"/>
    <cellStyle name="20% - Accent4 10 3" xfId="3987"/>
    <cellStyle name="20% - Accent4 10 4" xfId="6140"/>
    <cellStyle name="20% - Accent4 10 5" xfId="8478"/>
    <cellStyle name="20% - Accent4 11" xfId="275"/>
    <cellStyle name="20% - Accent4 11 2" xfId="2046"/>
    <cellStyle name="20% - Accent4 11 3" xfId="3878"/>
    <cellStyle name="20% - Accent4 11 4" xfId="6142"/>
    <cellStyle name="20% - Accent4 11 5" xfId="8567"/>
    <cellStyle name="20% - Accent4 12" xfId="276"/>
    <cellStyle name="20% - Accent4 12 2" xfId="277"/>
    <cellStyle name="20% - Accent4 12 2 2" xfId="2048"/>
    <cellStyle name="20% - Accent4 12 2 3" xfId="4063"/>
    <cellStyle name="20% - Accent4 12 2 4" xfId="6144"/>
    <cellStyle name="20% - Accent4 12 3" xfId="2047"/>
    <cellStyle name="20% - Accent4 12 4" xfId="3755"/>
    <cellStyle name="20% - Accent4 12 5" xfId="6143"/>
    <cellStyle name="20% - Accent4 12 6" xfId="7719"/>
    <cellStyle name="20% - Accent4 13" xfId="278"/>
    <cellStyle name="20% - Accent4 13 2" xfId="2049"/>
    <cellStyle name="20% - Accent4 13 3" xfId="3774"/>
    <cellStyle name="20% - Accent4 13 4" xfId="6145"/>
    <cellStyle name="20% - Accent4 14" xfId="279"/>
    <cellStyle name="20% - Accent4 14 2" xfId="2050"/>
    <cellStyle name="20% - Accent4 14 3" xfId="3865"/>
    <cellStyle name="20% - Accent4 14 4" xfId="6146"/>
    <cellStyle name="20% - Accent4 15" xfId="280"/>
    <cellStyle name="20% - Accent4 15 2" xfId="2051"/>
    <cellStyle name="20% - Accent4 15 3" xfId="3781"/>
    <cellStyle name="20% - Accent4 15 4" xfId="6147"/>
    <cellStyle name="20% - Accent4 16" xfId="281"/>
    <cellStyle name="20% - Accent4 16 2" xfId="2052"/>
    <cellStyle name="20% - Accent4 16 3" xfId="4031"/>
    <cellStyle name="20% - Accent4 16 4" xfId="6148"/>
    <cellStyle name="20% - Accent4 17" xfId="282"/>
    <cellStyle name="20% - Accent4 17 2" xfId="2053"/>
    <cellStyle name="20% - Accent4 17 3" xfId="4069"/>
    <cellStyle name="20% - Accent4 17 4" xfId="6149"/>
    <cellStyle name="20% - Accent4 18" xfId="283"/>
    <cellStyle name="20% - Accent4 18 2" xfId="2054"/>
    <cellStyle name="20% - Accent4 18 3" xfId="3780"/>
    <cellStyle name="20% - Accent4 18 4" xfId="6150"/>
    <cellStyle name="20% - Accent4 19" xfId="1753"/>
    <cellStyle name="20% - Accent4 19 2" xfId="3003"/>
    <cellStyle name="20% - Accent4 19 3" xfId="3740"/>
    <cellStyle name="20% - Accent4 19 4" xfId="6151"/>
    <cellStyle name="20% - Accent4 2" xfId="284"/>
    <cellStyle name="20% - Accent4 2 10" xfId="3132"/>
    <cellStyle name="20% - Accent4 2 10 2" xfId="6153"/>
    <cellStyle name="20% - Accent4 2 11" xfId="3833"/>
    <cellStyle name="20% - Accent4 2 12" xfId="4731"/>
    <cellStyle name="20% - Accent4 2 13" xfId="5312"/>
    <cellStyle name="20% - Accent4 2 14" xfId="6152"/>
    <cellStyle name="20% - Accent4 2 15" xfId="7198"/>
    <cellStyle name="20% - Accent4 2 16" xfId="8642"/>
    <cellStyle name="20% - Accent4 2 2" xfId="285"/>
    <cellStyle name="20% - Accent4 2 2 10" xfId="6154"/>
    <cellStyle name="20% - Accent4 2 2 11" xfId="7244"/>
    <cellStyle name="20% - Accent4 2 2 2" xfId="286"/>
    <cellStyle name="20% - Accent4 2 2 2 10" xfId="7387"/>
    <cellStyle name="20% - Accent4 2 2 2 2" xfId="287"/>
    <cellStyle name="20% - Accent4 2 2 2 2 2" xfId="288"/>
    <cellStyle name="20% - Accent4 2 2 2 2 2 2" xfId="2059"/>
    <cellStyle name="20% - Accent4 2 2 2 2 2 3" xfId="3913"/>
    <cellStyle name="20% - Accent4 2 2 2 2 2 4" xfId="6157"/>
    <cellStyle name="20% - Accent4 2 2 2 2 2 5" xfId="8257"/>
    <cellStyle name="20% - Accent4 2 2 2 2 3" xfId="2058"/>
    <cellStyle name="20% - Accent4 2 2 2 2 3 2" xfId="6158"/>
    <cellStyle name="20% - Accent4 2 2 2 2 4" xfId="3645"/>
    <cellStyle name="20% - Accent4 2 2 2 2 5" xfId="3140"/>
    <cellStyle name="20% - Accent4 2 2 2 2 6" xfId="5209"/>
    <cellStyle name="20% - Accent4 2 2 2 2 7" xfId="5790"/>
    <cellStyle name="20% - Accent4 2 2 2 2 8" xfId="6156"/>
    <cellStyle name="20% - Accent4 2 2 2 2 9" xfId="7676"/>
    <cellStyle name="20% - Accent4 2 2 2 3" xfId="289"/>
    <cellStyle name="20% - Accent4 2 2 2 3 2" xfId="2060"/>
    <cellStyle name="20% - Accent4 2 2 2 3 3" xfId="3044"/>
    <cellStyle name="20% - Accent4 2 2 2 3 4" xfId="6159"/>
    <cellStyle name="20% - Accent4 2 2 2 3 5" xfId="7968"/>
    <cellStyle name="20% - Accent4 2 2 2 4" xfId="2057"/>
    <cellStyle name="20% - Accent4 2 2 2 4 2" xfId="6160"/>
    <cellStyle name="20% - Accent4 2 2 2 5" xfId="3345"/>
    <cellStyle name="20% - Accent4 2 2 2 6" xfId="3778"/>
    <cellStyle name="20% - Accent4 2 2 2 7" xfId="4920"/>
    <cellStyle name="20% - Accent4 2 2 2 8" xfId="5501"/>
    <cellStyle name="20% - Accent4 2 2 2 9" xfId="6155"/>
    <cellStyle name="20% - Accent4 2 2 3" xfId="290"/>
    <cellStyle name="20% - Accent4 2 2 3 2" xfId="291"/>
    <cellStyle name="20% - Accent4 2 2 3 2 2" xfId="2062"/>
    <cellStyle name="20% - Accent4 2 2 3 2 3" xfId="3065"/>
    <cellStyle name="20% - Accent4 2 2 3 2 4" xfId="6162"/>
    <cellStyle name="20% - Accent4 2 2 3 2 5" xfId="8114"/>
    <cellStyle name="20% - Accent4 2 2 3 3" xfId="2061"/>
    <cellStyle name="20% - Accent4 2 2 3 3 2" xfId="6163"/>
    <cellStyle name="20% - Accent4 2 2 3 4" xfId="3502"/>
    <cellStyle name="20% - Accent4 2 2 3 5" xfId="3825"/>
    <cellStyle name="20% - Accent4 2 2 3 6" xfId="5066"/>
    <cellStyle name="20% - Accent4 2 2 3 7" xfId="5647"/>
    <cellStyle name="20% - Accent4 2 2 3 8" xfId="6161"/>
    <cellStyle name="20% - Accent4 2 2 3 9" xfId="7533"/>
    <cellStyle name="20% - Accent4 2 2 4" xfId="292"/>
    <cellStyle name="20% - Accent4 2 2 4 2" xfId="2063"/>
    <cellStyle name="20% - Accent4 2 2 4 3" xfId="4037"/>
    <cellStyle name="20% - Accent4 2 2 4 4" xfId="6164"/>
    <cellStyle name="20% - Accent4 2 2 4 5" xfId="8461"/>
    <cellStyle name="20% - Accent4 2 2 5" xfId="2056"/>
    <cellStyle name="20% - Accent4 2 2 5 2" xfId="6165"/>
    <cellStyle name="20% - Accent4 2 2 5 3" xfId="8550"/>
    <cellStyle name="20% - Accent4 2 2 6" xfId="3200"/>
    <cellStyle name="20% - Accent4 2 2 6 2" xfId="7825"/>
    <cellStyle name="20% - Accent4 2 2 7" xfId="3687"/>
    <cellStyle name="20% - Accent4 2 2 8" xfId="4777"/>
    <cellStyle name="20% - Accent4 2 2 9" xfId="5358"/>
    <cellStyle name="20% - Accent4 2 3" xfId="293"/>
    <cellStyle name="20% - Accent4 2 3 10" xfId="7341"/>
    <cellStyle name="20% - Accent4 2 3 2" xfId="294"/>
    <cellStyle name="20% - Accent4 2 3 2 2" xfId="295"/>
    <cellStyle name="20% - Accent4 2 3 2 2 2" xfId="2066"/>
    <cellStyle name="20% - Accent4 2 3 2 2 3" xfId="3059"/>
    <cellStyle name="20% - Accent4 2 3 2 2 4" xfId="6168"/>
    <cellStyle name="20% - Accent4 2 3 2 2 5" xfId="8211"/>
    <cellStyle name="20% - Accent4 2 3 2 3" xfId="2065"/>
    <cellStyle name="20% - Accent4 2 3 2 3 2" xfId="6169"/>
    <cellStyle name="20% - Accent4 2 3 2 4" xfId="3599"/>
    <cellStyle name="20% - Accent4 2 3 2 5" xfId="3893"/>
    <cellStyle name="20% - Accent4 2 3 2 6" xfId="5163"/>
    <cellStyle name="20% - Accent4 2 3 2 7" xfId="5744"/>
    <cellStyle name="20% - Accent4 2 3 2 8" xfId="6167"/>
    <cellStyle name="20% - Accent4 2 3 2 9" xfId="7630"/>
    <cellStyle name="20% - Accent4 2 3 3" xfId="296"/>
    <cellStyle name="20% - Accent4 2 3 3 2" xfId="2067"/>
    <cellStyle name="20% - Accent4 2 3 3 3" xfId="3792"/>
    <cellStyle name="20% - Accent4 2 3 3 4" xfId="6170"/>
    <cellStyle name="20% - Accent4 2 3 3 5" xfId="7922"/>
    <cellStyle name="20% - Accent4 2 3 4" xfId="2064"/>
    <cellStyle name="20% - Accent4 2 3 4 2" xfId="6171"/>
    <cellStyle name="20% - Accent4 2 3 5" xfId="3299"/>
    <cellStyle name="20% - Accent4 2 3 6" xfId="4038"/>
    <cellStyle name="20% - Accent4 2 3 7" xfId="4874"/>
    <cellStyle name="20% - Accent4 2 3 8" xfId="5455"/>
    <cellStyle name="20% - Accent4 2 3 9" xfId="6166"/>
    <cellStyle name="20% - Accent4 2 4" xfId="297"/>
    <cellStyle name="20% - Accent4 2 4 2" xfId="298"/>
    <cellStyle name="20% - Accent4 2 4 2 2" xfId="2069"/>
    <cellStyle name="20% - Accent4 2 4 2 3" xfId="3843"/>
    <cellStyle name="20% - Accent4 2 4 2 4" xfId="6173"/>
    <cellStyle name="20% - Accent4 2 4 2 5" xfId="8068"/>
    <cellStyle name="20% - Accent4 2 4 3" xfId="2068"/>
    <cellStyle name="20% - Accent4 2 4 3 2" xfId="6174"/>
    <cellStyle name="20% - Accent4 2 4 4" xfId="3456"/>
    <cellStyle name="20% - Accent4 2 4 5" xfId="3789"/>
    <cellStyle name="20% - Accent4 2 4 6" xfId="5020"/>
    <cellStyle name="20% - Accent4 2 4 7" xfId="5601"/>
    <cellStyle name="20% - Accent4 2 4 8" xfId="6172"/>
    <cellStyle name="20% - Accent4 2 4 9" xfId="7487"/>
    <cellStyle name="20% - Accent4 2 5" xfId="299"/>
    <cellStyle name="20% - Accent4 2 5 2" xfId="300"/>
    <cellStyle name="20% - Accent4 2 5 2 2" xfId="2071"/>
    <cellStyle name="20% - Accent4 2 5 2 3" xfId="4070"/>
    <cellStyle name="20% - Accent4 2 5 2 4" xfId="6176"/>
    <cellStyle name="20% - Accent4 2 5 3" xfId="2070"/>
    <cellStyle name="20% - Accent4 2 5 4" xfId="3812"/>
    <cellStyle name="20% - Accent4 2 5 5" xfId="6175"/>
    <cellStyle name="20% - Accent4 2 5 6" xfId="8300"/>
    <cellStyle name="20% - Accent4 2 6" xfId="301"/>
    <cellStyle name="20% - Accent4 2 6 2" xfId="2072"/>
    <cellStyle name="20% - Accent4 2 6 3" xfId="3696"/>
    <cellStyle name="20% - Accent4 2 6 4" xfId="6177"/>
    <cellStyle name="20% - Accent4 2 6 5" xfId="8415"/>
    <cellStyle name="20% - Accent4 2 7" xfId="302"/>
    <cellStyle name="20% - Accent4 2 7 2" xfId="2073"/>
    <cellStyle name="20% - Accent4 2 7 3" xfId="4078"/>
    <cellStyle name="20% - Accent4 2 7 4" xfId="6178"/>
    <cellStyle name="20% - Accent4 2 7 5" xfId="8504"/>
    <cellStyle name="20% - Accent4 2 8" xfId="1820"/>
    <cellStyle name="20% - Accent4 2 8 2" xfId="3770"/>
    <cellStyle name="20% - Accent4 2 8 3" xfId="6179"/>
    <cellStyle name="20% - Accent4 2 8 4" xfId="7779"/>
    <cellStyle name="20% - Accent4 2 9" xfId="2055"/>
    <cellStyle name="20% - Accent4 2 9 2" xfId="3883"/>
    <cellStyle name="20% - Accent4 2 9 3" xfId="6180"/>
    <cellStyle name="20% - Accent4 20" xfId="1794"/>
    <cellStyle name="20% - Accent4 20 2" xfId="3973"/>
    <cellStyle name="20% - Accent4 20 3" xfId="6181"/>
    <cellStyle name="20% - Accent4 21" xfId="2044"/>
    <cellStyle name="20% - Accent4 21 2" xfId="3891"/>
    <cellStyle name="20% - Accent4 21 3" xfId="6182"/>
    <cellStyle name="20% - Accent4 22" xfId="3032"/>
    <cellStyle name="20% - Accent4 23" xfId="3737"/>
    <cellStyle name="20% - Accent4 24" xfId="4671"/>
    <cellStyle name="20% - Accent4 25" xfId="5252"/>
    <cellStyle name="20% - Accent4 26" xfId="6139"/>
    <cellStyle name="20% - Accent4 27" xfId="7127"/>
    <cellStyle name="20% - Accent4 28" xfId="7138"/>
    <cellStyle name="20% - Accent4 29" xfId="273"/>
    <cellStyle name="20% - Accent4 3" xfId="303"/>
    <cellStyle name="20% - Accent4 3 10" xfId="5335"/>
    <cellStyle name="20% - Accent4 3 11" xfId="6183"/>
    <cellStyle name="20% - Accent4 3 12" xfId="7221"/>
    <cellStyle name="20% - Accent4 3 2" xfId="304"/>
    <cellStyle name="20% - Accent4 3 2 10" xfId="7364"/>
    <cellStyle name="20% - Accent4 3 2 2" xfId="305"/>
    <cellStyle name="20% - Accent4 3 2 2 2" xfId="306"/>
    <cellStyle name="20% - Accent4 3 2 2 2 2" xfId="2077"/>
    <cellStyle name="20% - Accent4 3 2 2 2 3" xfId="4061"/>
    <cellStyle name="20% - Accent4 3 2 2 2 4" xfId="6186"/>
    <cellStyle name="20% - Accent4 3 2 2 2 5" xfId="8234"/>
    <cellStyle name="20% - Accent4 3 2 2 3" xfId="2076"/>
    <cellStyle name="20% - Accent4 3 2 2 3 2" xfId="6187"/>
    <cellStyle name="20% - Accent4 3 2 2 4" xfId="3622"/>
    <cellStyle name="20% - Accent4 3 2 2 5" xfId="3885"/>
    <cellStyle name="20% - Accent4 3 2 2 6" xfId="5186"/>
    <cellStyle name="20% - Accent4 3 2 2 7" xfId="5767"/>
    <cellStyle name="20% - Accent4 3 2 2 8" xfId="6185"/>
    <cellStyle name="20% - Accent4 3 2 2 9" xfId="7653"/>
    <cellStyle name="20% - Accent4 3 2 3" xfId="307"/>
    <cellStyle name="20% - Accent4 3 2 3 2" xfId="2078"/>
    <cellStyle name="20% - Accent4 3 2 3 3" xfId="3158"/>
    <cellStyle name="20% - Accent4 3 2 3 4" xfId="6188"/>
    <cellStyle name="20% - Accent4 3 2 3 5" xfId="7945"/>
    <cellStyle name="20% - Accent4 3 2 4" xfId="2075"/>
    <cellStyle name="20% - Accent4 3 2 4 2" xfId="6189"/>
    <cellStyle name="20% - Accent4 3 2 5" xfId="3322"/>
    <cellStyle name="20% - Accent4 3 2 6" xfId="3818"/>
    <cellStyle name="20% - Accent4 3 2 7" xfId="4897"/>
    <cellStyle name="20% - Accent4 3 2 8" xfId="5478"/>
    <cellStyle name="20% - Accent4 3 2 9" xfId="6184"/>
    <cellStyle name="20% - Accent4 3 3" xfId="308"/>
    <cellStyle name="20% - Accent4 3 3 2" xfId="309"/>
    <cellStyle name="20% - Accent4 3 3 2 2" xfId="2080"/>
    <cellStyle name="20% - Accent4 3 3 2 3" xfId="3806"/>
    <cellStyle name="20% - Accent4 3 3 2 4" xfId="6191"/>
    <cellStyle name="20% - Accent4 3 3 2 5" xfId="8091"/>
    <cellStyle name="20% - Accent4 3 3 3" xfId="2079"/>
    <cellStyle name="20% - Accent4 3 3 3 2" xfId="6192"/>
    <cellStyle name="20% - Accent4 3 3 4" xfId="3479"/>
    <cellStyle name="20% - Accent4 3 3 5" xfId="3835"/>
    <cellStyle name="20% - Accent4 3 3 6" xfId="5043"/>
    <cellStyle name="20% - Accent4 3 3 7" xfId="5624"/>
    <cellStyle name="20% - Accent4 3 3 8" xfId="6190"/>
    <cellStyle name="20% - Accent4 3 3 9" xfId="7510"/>
    <cellStyle name="20% - Accent4 3 4" xfId="310"/>
    <cellStyle name="20% - Accent4 3 4 2" xfId="2081"/>
    <cellStyle name="20% - Accent4 3 4 3" xfId="3880"/>
    <cellStyle name="20% - Accent4 3 4 4" xfId="6193"/>
    <cellStyle name="20% - Accent4 3 4 5" xfId="8438"/>
    <cellStyle name="20% - Accent4 3 5" xfId="311"/>
    <cellStyle name="20% - Accent4 3 5 2" xfId="2082"/>
    <cellStyle name="20% - Accent4 3 5 3" xfId="3141"/>
    <cellStyle name="20% - Accent4 3 5 4" xfId="6194"/>
    <cellStyle name="20% - Accent4 3 5 5" xfId="8527"/>
    <cellStyle name="20% - Accent4 3 6" xfId="2074"/>
    <cellStyle name="20% - Accent4 3 6 2" xfId="6195"/>
    <cellStyle name="20% - Accent4 3 6 3" xfId="7802"/>
    <cellStyle name="20% - Accent4 3 7" xfId="3174"/>
    <cellStyle name="20% - Accent4 3 8" xfId="3725"/>
    <cellStyle name="20% - Accent4 3 9" xfId="4754"/>
    <cellStyle name="20% - Accent4 30" xfId="8595"/>
    <cellStyle name="20% - Accent4 4" xfId="312"/>
    <cellStyle name="20% - Accent4 4 10" xfId="6196"/>
    <cellStyle name="20% - Accent4 4 11" xfId="7172"/>
    <cellStyle name="20% - Accent4 4 2" xfId="313"/>
    <cellStyle name="20% - Accent4 4 2 10" xfId="7315"/>
    <cellStyle name="20% - Accent4 4 2 2" xfId="314"/>
    <cellStyle name="20% - Accent4 4 2 2 2" xfId="315"/>
    <cellStyle name="20% - Accent4 4 2 2 2 2" xfId="2086"/>
    <cellStyle name="20% - Accent4 4 2 2 2 3" xfId="3028"/>
    <cellStyle name="20% - Accent4 4 2 2 2 4" xfId="6199"/>
    <cellStyle name="20% - Accent4 4 2 2 2 5" xfId="8185"/>
    <cellStyle name="20% - Accent4 4 2 2 3" xfId="2085"/>
    <cellStyle name="20% - Accent4 4 2 2 3 2" xfId="6200"/>
    <cellStyle name="20% - Accent4 4 2 2 4" xfId="3573"/>
    <cellStyle name="20% - Accent4 4 2 2 5" xfId="4041"/>
    <cellStyle name="20% - Accent4 4 2 2 6" xfId="5137"/>
    <cellStyle name="20% - Accent4 4 2 2 7" xfId="5718"/>
    <cellStyle name="20% - Accent4 4 2 2 8" xfId="6198"/>
    <cellStyle name="20% - Accent4 4 2 2 9" xfId="7604"/>
    <cellStyle name="20% - Accent4 4 2 3" xfId="316"/>
    <cellStyle name="20% - Accent4 4 2 3 2" xfId="2087"/>
    <cellStyle name="20% - Accent4 4 2 3 3" xfId="3925"/>
    <cellStyle name="20% - Accent4 4 2 3 4" xfId="6201"/>
    <cellStyle name="20% - Accent4 4 2 3 5" xfId="7896"/>
    <cellStyle name="20% - Accent4 4 2 4" xfId="2084"/>
    <cellStyle name="20% - Accent4 4 2 4 2" xfId="6202"/>
    <cellStyle name="20% - Accent4 4 2 5" xfId="3273"/>
    <cellStyle name="20% - Accent4 4 2 6" xfId="3797"/>
    <cellStyle name="20% - Accent4 4 2 7" xfId="4848"/>
    <cellStyle name="20% - Accent4 4 2 8" xfId="5429"/>
    <cellStyle name="20% - Accent4 4 2 9" xfId="6197"/>
    <cellStyle name="20% - Accent4 4 3" xfId="317"/>
    <cellStyle name="20% - Accent4 4 3 2" xfId="318"/>
    <cellStyle name="20% - Accent4 4 3 2 2" xfId="2089"/>
    <cellStyle name="20% - Accent4 4 3 2 3" xfId="3899"/>
    <cellStyle name="20% - Accent4 4 3 2 4" xfId="6204"/>
    <cellStyle name="20% - Accent4 4 3 2 5" xfId="8045"/>
    <cellStyle name="20% - Accent4 4 3 3" xfId="2088"/>
    <cellStyle name="20% - Accent4 4 3 3 2" xfId="6205"/>
    <cellStyle name="20% - Accent4 4 3 4" xfId="3433"/>
    <cellStyle name="20% - Accent4 4 3 5" xfId="3926"/>
    <cellStyle name="20% - Accent4 4 3 6" xfId="4997"/>
    <cellStyle name="20% - Accent4 4 3 7" xfId="5578"/>
    <cellStyle name="20% - Accent4 4 3 8" xfId="6203"/>
    <cellStyle name="20% - Accent4 4 3 9" xfId="7464"/>
    <cellStyle name="20% - Accent4 4 4" xfId="319"/>
    <cellStyle name="20% - Accent4 4 4 2" xfId="2090"/>
    <cellStyle name="20% - Accent4 4 4 3" xfId="3715"/>
    <cellStyle name="20% - Accent4 4 4 4" xfId="6206"/>
    <cellStyle name="20% - Accent4 4 4 5" xfId="7753"/>
    <cellStyle name="20% - Accent4 4 5" xfId="2083"/>
    <cellStyle name="20% - Accent4 4 5 2" xfId="6207"/>
    <cellStyle name="20% - Accent4 4 6" xfId="3104"/>
    <cellStyle name="20% - Accent4 4 7" xfId="3148"/>
    <cellStyle name="20% - Accent4 4 8" xfId="4705"/>
    <cellStyle name="20% - Accent4 4 9" xfId="5286"/>
    <cellStyle name="20% - Accent4 5" xfId="320"/>
    <cellStyle name="20% - Accent4 5 10" xfId="6208"/>
    <cellStyle name="20% - Accent4 5 11" xfId="7155"/>
    <cellStyle name="20% - Accent4 5 2" xfId="321"/>
    <cellStyle name="20% - Accent4 5 2 10" xfId="7298"/>
    <cellStyle name="20% - Accent4 5 2 2" xfId="322"/>
    <cellStyle name="20% - Accent4 5 2 2 2" xfId="323"/>
    <cellStyle name="20% - Accent4 5 2 2 2 2" xfId="2094"/>
    <cellStyle name="20% - Accent4 5 2 2 2 3" xfId="4028"/>
    <cellStyle name="20% - Accent4 5 2 2 2 4" xfId="6211"/>
    <cellStyle name="20% - Accent4 5 2 2 2 5" xfId="8168"/>
    <cellStyle name="20% - Accent4 5 2 2 3" xfId="2093"/>
    <cellStyle name="20% - Accent4 5 2 2 3 2" xfId="6212"/>
    <cellStyle name="20% - Accent4 5 2 2 4" xfId="3556"/>
    <cellStyle name="20% - Accent4 5 2 2 5" xfId="4060"/>
    <cellStyle name="20% - Accent4 5 2 2 6" xfId="5120"/>
    <cellStyle name="20% - Accent4 5 2 2 7" xfId="5701"/>
    <cellStyle name="20% - Accent4 5 2 2 8" xfId="6210"/>
    <cellStyle name="20% - Accent4 5 2 2 9" xfId="7587"/>
    <cellStyle name="20% - Accent4 5 2 3" xfId="324"/>
    <cellStyle name="20% - Accent4 5 2 3 2" xfId="2095"/>
    <cellStyle name="20% - Accent4 5 2 3 3" xfId="3819"/>
    <cellStyle name="20% - Accent4 5 2 3 4" xfId="6213"/>
    <cellStyle name="20% - Accent4 5 2 3 5" xfId="7879"/>
    <cellStyle name="20% - Accent4 5 2 4" xfId="2092"/>
    <cellStyle name="20% - Accent4 5 2 4 2" xfId="6214"/>
    <cellStyle name="20% - Accent4 5 2 5" xfId="3256"/>
    <cellStyle name="20% - Accent4 5 2 6" xfId="4005"/>
    <cellStyle name="20% - Accent4 5 2 7" xfId="4831"/>
    <cellStyle name="20% - Accent4 5 2 8" xfId="5412"/>
    <cellStyle name="20% - Accent4 5 2 9" xfId="6209"/>
    <cellStyle name="20% - Accent4 5 3" xfId="325"/>
    <cellStyle name="20% - Accent4 5 3 2" xfId="326"/>
    <cellStyle name="20% - Accent4 5 3 2 2" xfId="2097"/>
    <cellStyle name="20% - Accent4 5 3 2 3" xfId="3826"/>
    <cellStyle name="20% - Accent4 5 3 2 4" xfId="6216"/>
    <cellStyle name="20% - Accent4 5 3 2 5" xfId="8028"/>
    <cellStyle name="20% - Accent4 5 3 3" xfId="2096"/>
    <cellStyle name="20% - Accent4 5 3 3 2" xfId="6217"/>
    <cellStyle name="20% - Accent4 5 3 4" xfId="3416"/>
    <cellStyle name="20% - Accent4 5 3 5" xfId="3853"/>
    <cellStyle name="20% - Accent4 5 3 6" xfId="4980"/>
    <cellStyle name="20% - Accent4 5 3 7" xfId="5561"/>
    <cellStyle name="20% - Accent4 5 3 8" xfId="6215"/>
    <cellStyle name="20% - Accent4 5 3 9" xfId="7447"/>
    <cellStyle name="20% - Accent4 5 4" xfId="327"/>
    <cellStyle name="20% - Accent4 5 4 2" xfId="2098"/>
    <cellStyle name="20% - Accent4 5 4 3" xfId="4094"/>
    <cellStyle name="20% - Accent4 5 4 4" xfId="6218"/>
    <cellStyle name="20% - Accent4 5 4 5" xfId="7736"/>
    <cellStyle name="20% - Accent4 5 5" xfId="2091"/>
    <cellStyle name="20% - Accent4 5 5 2" xfId="6219"/>
    <cellStyle name="20% - Accent4 5 6" xfId="3087"/>
    <cellStyle name="20% - Accent4 5 7" xfId="4007"/>
    <cellStyle name="20% - Accent4 5 8" xfId="4688"/>
    <cellStyle name="20% - Accent4 5 9" xfId="5269"/>
    <cellStyle name="20% - Accent4 6" xfId="328"/>
    <cellStyle name="20% - Accent4 6 10" xfId="6220"/>
    <cellStyle name="20% - Accent4 6 11" xfId="7261"/>
    <cellStyle name="20% - Accent4 6 2" xfId="329"/>
    <cellStyle name="20% - Accent4 6 2 10" xfId="7404"/>
    <cellStyle name="20% - Accent4 6 2 2" xfId="330"/>
    <cellStyle name="20% - Accent4 6 2 2 2" xfId="331"/>
    <cellStyle name="20% - Accent4 6 2 2 2 2" xfId="2102"/>
    <cellStyle name="20% - Accent4 6 2 2 2 3" xfId="4053"/>
    <cellStyle name="20% - Accent4 6 2 2 2 4" xfId="6223"/>
    <cellStyle name="20% - Accent4 6 2 2 2 5" xfId="8274"/>
    <cellStyle name="20% - Accent4 6 2 2 3" xfId="2101"/>
    <cellStyle name="20% - Accent4 6 2 2 3 2" xfId="6224"/>
    <cellStyle name="20% - Accent4 6 2 2 4" xfId="3662"/>
    <cellStyle name="20% - Accent4 6 2 2 5" xfId="3704"/>
    <cellStyle name="20% - Accent4 6 2 2 6" xfId="5226"/>
    <cellStyle name="20% - Accent4 6 2 2 7" xfId="5807"/>
    <cellStyle name="20% - Accent4 6 2 2 8" xfId="6222"/>
    <cellStyle name="20% - Accent4 6 2 2 9" xfId="7693"/>
    <cellStyle name="20% - Accent4 6 2 3" xfId="332"/>
    <cellStyle name="20% - Accent4 6 2 3 2" xfId="2103"/>
    <cellStyle name="20% - Accent4 6 2 3 3" xfId="3922"/>
    <cellStyle name="20% - Accent4 6 2 3 4" xfId="6225"/>
    <cellStyle name="20% - Accent4 6 2 3 5" xfId="7985"/>
    <cellStyle name="20% - Accent4 6 2 4" xfId="2100"/>
    <cellStyle name="20% - Accent4 6 2 4 2" xfId="6226"/>
    <cellStyle name="20% - Accent4 6 2 5" xfId="3362"/>
    <cellStyle name="20% - Accent4 6 2 6" xfId="3992"/>
    <cellStyle name="20% - Accent4 6 2 7" xfId="4937"/>
    <cellStyle name="20% - Accent4 6 2 8" xfId="5518"/>
    <cellStyle name="20% - Accent4 6 2 9" xfId="6221"/>
    <cellStyle name="20% - Accent4 6 3" xfId="333"/>
    <cellStyle name="20% - Accent4 6 3 2" xfId="334"/>
    <cellStyle name="20% - Accent4 6 3 2 2" xfId="2105"/>
    <cellStyle name="20% - Accent4 6 3 2 3" xfId="3691"/>
    <cellStyle name="20% - Accent4 6 3 2 4" xfId="6228"/>
    <cellStyle name="20% - Accent4 6 3 2 5" xfId="8131"/>
    <cellStyle name="20% - Accent4 6 3 3" xfId="2104"/>
    <cellStyle name="20% - Accent4 6 3 3 2" xfId="6229"/>
    <cellStyle name="20% - Accent4 6 3 4" xfId="3519"/>
    <cellStyle name="20% - Accent4 6 3 5" xfId="3078"/>
    <cellStyle name="20% - Accent4 6 3 6" xfId="5083"/>
    <cellStyle name="20% - Accent4 6 3 7" xfId="5664"/>
    <cellStyle name="20% - Accent4 6 3 8" xfId="6227"/>
    <cellStyle name="20% - Accent4 6 3 9" xfId="7550"/>
    <cellStyle name="20% - Accent4 6 4" xfId="335"/>
    <cellStyle name="20% - Accent4 6 4 2" xfId="2106"/>
    <cellStyle name="20% - Accent4 6 4 3" xfId="3396"/>
    <cellStyle name="20% - Accent4 6 4 4" xfId="6230"/>
    <cellStyle name="20% - Accent4 6 4 5" xfId="7842"/>
    <cellStyle name="20% - Accent4 6 5" xfId="2099"/>
    <cellStyle name="20% - Accent4 6 5 2" xfId="6231"/>
    <cellStyle name="20% - Accent4 6 6" xfId="3217"/>
    <cellStyle name="20% - Accent4 6 7" xfId="3697"/>
    <cellStyle name="20% - Accent4 6 8" xfId="4794"/>
    <cellStyle name="20% - Accent4 6 9" xfId="5375"/>
    <cellStyle name="20% - Accent4 7" xfId="336"/>
    <cellStyle name="20% - Accent4 7 10" xfId="7284"/>
    <cellStyle name="20% - Accent4 7 2" xfId="337"/>
    <cellStyle name="20% - Accent4 7 2 2" xfId="338"/>
    <cellStyle name="20% - Accent4 7 2 2 2" xfId="2109"/>
    <cellStyle name="20% - Accent4 7 2 2 3" xfId="3701"/>
    <cellStyle name="20% - Accent4 7 2 2 4" xfId="6234"/>
    <cellStyle name="20% - Accent4 7 2 2 5" xfId="8154"/>
    <cellStyle name="20% - Accent4 7 2 3" xfId="2108"/>
    <cellStyle name="20% - Accent4 7 2 3 2" xfId="6235"/>
    <cellStyle name="20% - Accent4 7 2 4" xfId="3542"/>
    <cellStyle name="20% - Accent4 7 2 5" xfId="4023"/>
    <cellStyle name="20% - Accent4 7 2 6" xfId="5106"/>
    <cellStyle name="20% - Accent4 7 2 7" xfId="5687"/>
    <cellStyle name="20% - Accent4 7 2 8" xfId="6233"/>
    <cellStyle name="20% - Accent4 7 2 9" xfId="7573"/>
    <cellStyle name="20% - Accent4 7 3" xfId="339"/>
    <cellStyle name="20% - Accent4 7 3 2" xfId="2110"/>
    <cellStyle name="20% - Accent4 7 3 3" xfId="3890"/>
    <cellStyle name="20% - Accent4 7 3 4" xfId="6236"/>
    <cellStyle name="20% - Accent4 7 3 5" xfId="7865"/>
    <cellStyle name="20% - Accent4 7 4" xfId="2107"/>
    <cellStyle name="20% - Accent4 7 4 2" xfId="6237"/>
    <cellStyle name="20% - Accent4 7 5" xfId="3240"/>
    <cellStyle name="20% - Accent4 7 6" xfId="4051"/>
    <cellStyle name="20% - Accent4 7 7" xfId="4817"/>
    <cellStyle name="20% - Accent4 7 8" xfId="5398"/>
    <cellStyle name="20% - Accent4 7 9" xfId="6232"/>
    <cellStyle name="20% - Accent4 8" xfId="340"/>
    <cellStyle name="20% - Accent4 8 2" xfId="341"/>
    <cellStyle name="20% - Accent4 8 2 2" xfId="2112"/>
    <cellStyle name="20% - Accent4 8 2 3" xfId="4014"/>
    <cellStyle name="20% - Accent4 8 2 4" xfId="6239"/>
    <cellStyle name="20% - Accent4 8 2 5" xfId="8005"/>
    <cellStyle name="20% - Accent4 8 3" xfId="2111"/>
    <cellStyle name="20% - Accent4 8 3 2" xfId="6240"/>
    <cellStyle name="20% - Accent4 8 4" xfId="3383"/>
    <cellStyle name="20% - Accent4 8 5" xfId="3790"/>
    <cellStyle name="20% - Accent4 8 6" xfId="4957"/>
    <cellStyle name="20% - Accent4 8 7" xfId="5538"/>
    <cellStyle name="20% - Accent4 8 8" xfId="6238"/>
    <cellStyle name="20% - Accent4 8 9" xfId="7424"/>
    <cellStyle name="20% - Accent4 9" xfId="342"/>
    <cellStyle name="20% - Accent4 9 2" xfId="2113"/>
    <cellStyle name="20% - Accent4 9 3" xfId="3928"/>
    <cellStyle name="20% - Accent4 9 4" xfId="6241"/>
    <cellStyle name="20% - Accent4 9 5" xfId="8389"/>
    <cellStyle name="20% - Accent5" xfId="37" builtinId="46" customBuiltin="1"/>
    <cellStyle name="20% - Accent5 10" xfId="1795"/>
    <cellStyle name="20% - Accent5 10 2" xfId="3729"/>
    <cellStyle name="20% - Accent5 10 3" xfId="6242"/>
    <cellStyle name="20% - Accent5 10 4" xfId="8479"/>
    <cellStyle name="20% - Accent5 11" xfId="2114"/>
    <cellStyle name="20% - Accent5 11 2" xfId="3730"/>
    <cellStyle name="20% - Accent5 11 3" xfId="6243"/>
    <cellStyle name="20% - Accent5 11 4" xfId="8568"/>
    <cellStyle name="20% - Accent5 12" xfId="3033"/>
    <cellStyle name="20% - Accent5 12 2" xfId="7720"/>
    <cellStyle name="20% - Accent5 13" xfId="4672"/>
    <cellStyle name="20% - Accent5 14" xfId="5253"/>
    <cellStyle name="20% - Accent5 15" xfId="7126"/>
    <cellStyle name="20% - Accent5 16" xfId="7139"/>
    <cellStyle name="20% - Accent5 17" xfId="8597"/>
    <cellStyle name="20% - Accent5 2" xfId="343"/>
    <cellStyle name="20% - Accent5 2 10" xfId="7200"/>
    <cellStyle name="20% - Accent5 2 11" xfId="8646"/>
    <cellStyle name="20% - Accent5 2 2" xfId="344"/>
    <cellStyle name="20% - Accent5 2 2 2" xfId="345"/>
    <cellStyle name="20% - Accent5 2 2 2 2" xfId="346"/>
    <cellStyle name="20% - Accent5 2 2 2 2 2" xfId="2118"/>
    <cellStyle name="20% - Accent5 2 2 2 2 2 2" xfId="8259"/>
    <cellStyle name="20% - Accent5 2 2 2 2 3" xfId="3647"/>
    <cellStyle name="20% - Accent5 2 2 2 2 4" xfId="5211"/>
    <cellStyle name="20% - Accent5 2 2 2 2 5" xfId="5792"/>
    <cellStyle name="20% - Accent5 2 2 2 2 6" xfId="7678"/>
    <cellStyle name="20% - Accent5 2 2 2 3" xfId="2117"/>
    <cellStyle name="20% - Accent5 2 2 2 3 2" xfId="7970"/>
    <cellStyle name="20% - Accent5 2 2 2 4" xfId="3347"/>
    <cellStyle name="20% - Accent5 2 2 2 5" xfId="4922"/>
    <cellStyle name="20% - Accent5 2 2 2 6" xfId="5503"/>
    <cellStyle name="20% - Accent5 2 2 2 7" xfId="7389"/>
    <cellStyle name="20% - Accent5 2 2 3" xfId="347"/>
    <cellStyle name="20% - Accent5 2 2 3 2" xfId="2119"/>
    <cellStyle name="20% - Accent5 2 2 3 2 2" xfId="8116"/>
    <cellStyle name="20% - Accent5 2 2 3 3" xfId="3504"/>
    <cellStyle name="20% - Accent5 2 2 3 4" xfId="5068"/>
    <cellStyle name="20% - Accent5 2 2 3 5" xfId="5649"/>
    <cellStyle name="20% - Accent5 2 2 3 6" xfId="7535"/>
    <cellStyle name="20% - Accent5 2 2 4" xfId="2116"/>
    <cellStyle name="20% - Accent5 2 2 4 2" xfId="8463"/>
    <cellStyle name="20% - Accent5 2 2 5" xfId="3202"/>
    <cellStyle name="20% - Accent5 2 2 5 2" xfId="8552"/>
    <cellStyle name="20% - Accent5 2 2 6" xfId="4779"/>
    <cellStyle name="20% - Accent5 2 2 6 2" xfId="7827"/>
    <cellStyle name="20% - Accent5 2 2 7" xfId="5360"/>
    <cellStyle name="20% - Accent5 2 2 8" xfId="7246"/>
    <cellStyle name="20% - Accent5 2 3" xfId="348"/>
    <cellStyle name="20% - Accent5 2 3 2" xfId="349"/>
    <cellStyle name="20% - Accent5 2 3 2 2" xfId="2121"/>
    <cellStyle name="20% - Accent5 2 3 2 2 2" xfId="8213"/>
    <cellStyle name="20% - Accent5 2 3 2 3" xfId="3601"/>
    <cellStyle name="20% - Accent5 2 3 2 4" xfId="5165"/>
    <cellStyle name="20% - Accent5 2 3 2 5" xfId="5746"/>
    <cellStyle name="20% - Accent5 2 3 2 6" xfId="7632"/>
    <cellStyle name="20% - Accent5 2 3 3" xfId="2120"/>
    <cellStyle name="20% - Accent5 2 3 3 2" xfId="7924"/>
    <cellStyle name="20% - Accent5 2 3 4" xfId="3301"/>
    <cellStyle name="20% - Accent5 2 3 5" xfId="4876"/>
    <cellStyle name="20% - Accent5 2 3 6" xfId="5457"/>
    <cellStyle name="20% - Accent5 2 3 7" xfId="7343"/>
    <cellStyle name="20% - Accent5 2 4" xfId="350"/>
    <cellStyle name="20% - Accent5 2 4 2" xfId="2122"/>
    <cellStyle name="20% - Accent5 2 4 2 2" xfId="8070"/>
    <cellStyle name="20% - Accent5 2 4 3" xfId="3458"/>
    <cellStyle name="20% - Accent5 2 4 4" xfId="5022"/>
    <cellStyle name="20% - Accent5 2 4 5" xfId="5603"/>
    <cellStyle name="20% - Accent5 2 4 6" xfId="7489"/>
    <cellStyle name="20% - Accent5 2 5" xfId="1821"/>
    <cellStyle name="20% - Accent5 2 5 2" xfId="3929"/>
    <cellStyle name="20% - Accent5 2 5 3" xfId="6244"/>
    <cellStyle name="20% - Accent5 2 5 4" xfId="8301"/>
    <cellStyle name="20% - Accent5 2 6" xfId="2115"/>
    <cellStyle name="20% - Accent5 2 6 2" xfId="3811"/>
    <cellStyle name="20% - Accent5 2 6 3" xfId="6245"/>
    <cellStyle name="20% - Accent5 2 6 4" xfId="8417"/>
    <cellStyle name="20% - Accent5 2 7" xfId="3135"/>
    <cellStyle name="20% - Accent5 2 7 2" xfId="8506"/>
    <cellStyle name="20% - Accent5 2 8" xfId="4733"/>
    <cellStyle name="20% - Accent5 2 8 2" xfId="7781"/>
    <cellStyle name="20% - Accent5 2 9" xfId="5314"/>
    <cellStyle name="20% - Accent5 3" xfId="351"/>
    <cellStyle name="20% - Accent5 3 2" xfId="352"/>
    <cellStyle name="20% - Accent5 3 2 2" xfId="353"/>
    <cellStyle name="20% - Accent5 3 2 2 2" xfId="2125"/>
    <cellStyle name="20% - Accent5 3 2 2 2 2" xfId="8236"/>
    <cellStyle name="20% - Accent5 3 2 2 3" xfId="3624"/>
    <cellStyle name="20% - Accent5 3 2 2 4" xfId="5188"/>
    <cellStyle name="20% - Accent5 3 2 2 5" xfId="5769"/>
    <cellStyle name="20% - Accent5 3 2 2 6" xfId="7655"/>
    <cellStyle name="20% - Accent5 3 2 3" xfId="2124"/>
    <cellStyle name="20% - Accent5 3 2 3 2" xfId="7947"/>
    <cellStyle name="20% - Accent5 3 2 4" xfId="3324"/>
    <cellStyle name="20% - Accent5 3 2 5" xfId="4899"/>
    <cellStyle name="20% - Accent5 3 2 6" xfId="5480"/>
    <cellStyle name="20% - Accent5 3 2 7" xfId="7366"/>
    <cellStyle name="20% - Accent5 3 3" xfId="354"/>
    <cellStyle name="20% - Accent5 3 3 2" xfId="2126"/>
    <cellStyle name="20% - Accent5 3 3 2 2" xfId="8093"/>
    <cellStyle name="20% - Accent5 3 3 3" xfId="3481"/>
    <cellStyle name="20% - Accent5 3 3 4" xfId="5045"/>
    <cellStyle name="20% - Accent5 3 3 5" xfId="5626"/>
    <cellStyle name="20% - Accent5 3 3 6" xfId="7512"/>
    <cellStyle name="20% - Accent5 3 4" xfId="2123"/>
    <cellStyle name="20% - Accent5 3 4 2" xfId="8440"/>
    <cellStyle name="20% - Accent5 3 5" xfId="3176"/>
    <cellStyle name="20% - Accent5 3 5 2" xfId="8529"/>
    <cellStyle name="20% - Accent5 3 6" xfId="4756"/>
    <cellStyle name="20% - Accent5 3 6 2" xfId="7804"/>
    <cellStyle name="20% - Accent5 3 7" xfId="5337"/>
    <cellStyle name="20% - Accent5 3 8" xfId="7223"/>
    <cellStyle name="20% - Accent5 4" xfId="355"/>
    <cellStyle name="20% - Accent5 4 2" xfId="356"/>
    <cellStyle name="20% - Accent5 4 2 2" xfId="357"/>
    <cellStyle name="20% - Accent5 4 2 2 2" xfId="2129"/>
    <cellStyle name="20% - Accent5 4 2 2 2 2" xfId="8186"/>
    <cellStyle name="20% - Accent5 4 2 2 3" xfId="3574"/>
    <cellStyle name="20% - Accent5 4 2 2 4" xfId="5138"/>
    <cellStyle name="20% - Accent5 4 2 2 5" xfId="5719"/>
    <cellStyle name="20% - Accent5 4 2 2 6" xfId="7605"/>
    <cellStyle name="20% - Accent5 4 2 3" xfId="2128"/>
    <cellStyle name="20% - Accent5 4 2 3 2" xfId="7897"/>
    <cellStyle name="20% - Accent5 4 2 4" xfId="3274"/>
    <cellStyle name="20% - Accent5 4 2 5" xfId="4849"/>
    <cellStyle name="20% - Accent5 4 2 6" xfId="5430"/>
    <cellStyle name="20% - Accent5 4 2 7" xfId="7316"/>
    <cellStyle name="20% - Accent5 4 3" xfId="358"/>
    <cellStyle name="20% - Accent5 4 3 2" xfId="2130"/>
    <cellStyle name="20% - Accent5 4 3 2 2" xfId="8046"/>
    <cellStyle name="20% - Accent5 4 3 3" xfId="3434"/>
    <cellStyle name="20% - Accent5 4 3 4" xfId="4998"/>
    <cellStyle name="20% - Accent5 4 3 5" xfId="5579"/>
    <cellStyle name="20% - Accent5 4 3 6" xfId="7465"/>
    <cellStyle name="20% - Accent5 4 4" xfId="2127"/>
    <cellStyle name="20% - Accent5 4 4 2" xfId="7754"/>
    <cellStyle name="20% - Accent5 4 5" xfId="3105"/>
    <cellStyle name="20% - Accent5 4 6" xfId="4706"/>
    <cellStyle name="20% - Accent5 4 7" xfId="5287"/>
    <cellStyle name="20% - Accent5 4 8" xfId="7173"/>
    <cellStyle name="20% - Accent5 5" xfId="359"/>
    <cellStyle name="20% - Accent5 5 2" xfId="360"/>
    <cellStyle name="20% - Accent5 5 2 2" xfId="361"/>
    <cellStyle name="20% - Accent5 5 2 2 2" xfId="2133"/>
    <cellStyle name="20% - Accent5 5 2 2 2 2" xfId="8169"/>
    <cellStyle name="20% - Accent5 5 2 2 3" xfId="3557"/>
    <cellStyle name="20% - Accent5 5 2 2 4" xfId="5121"/>
    <cellStyle name="20% - Accent5 5 2 2 5" xfId="5702"/>
    <cellStyle name="20% - Accent5 5 2 2 6" xfId="7588"/>
    <cellStyle name="20% - Accent5 5 2 3" xfId="2132"/>
    <cellStyle name="20% - Accent5 5 2 3 2" xfId="7880"/>
    <cellStyle name="20% - Accent5 5 2 4" xfId="3257"/>
    <cellStyle name="20% - Accent5 5 2 5" xfId="4832"/>
    <cellStyle name="20% - Accent5 5 2 6" xfId="5413"/>
    <cellStyle name="20% - Accent5 5 2 7" xfId="7299"/>
    <cellStyle name="20% - Accent5 5 3" xfId="362"/>
    <cellStyle name="20% - Accent5 5 3 2" xfId="2134"/>
    <cellStyle name="20% - Accent5 5 3 2 2" xfId="8029"/>
    <cellStyle name="20% - Accent5 5 3 3" xfId="3417"/>
    <cellStyle name="20% - Accent5 5 3 4" xfId="4981"/>
    <cellStyle name="20% - Accent5 5 3 5" xfId="5562"/>
    <cellStyle name="20% - Accent5 5 3 6" xfId="7448"/>
    <cellStyle name="20% - Accent5 5 4" xfId="2131"/>
    <cellStyle name="20% - Accent5 5 4 2" xfId="7737"/>
    <cellStyle name="20% - Accent5 5 5" xfId="3088"/>
    <cellStyle name="20% - Accent5 5 6" xfId="4689"/>
    <cellStyle name="20% - Accent5 5 7" xfId="5270"/>
    <cellStyle name="20% - Accent5 5 8" xfId="7156"/>
    <cellStyle name="20% - Accent5 6" xfId="363"/>
    <cellStyle name="20% - Accent5 6 2" xfId="364"/>
    <cellStyle name="20% - Accent5 6 2 2" xfId="365"/>
    <cellStyle name="20% - Accent5 6 2 2 2" xfId="2137"/>
    <cellStyle name="20% - Accent5 6 2 2 2 2" xfId="8275"/>
    <cellStyle name="20% - Accent5 6 2 2 3" xfId="3663"/>
    <cellStyle name="20% - Accent5 6 2 2 4" xfId="5227"/>
    <cellStyle name="20% - Accent5 6 2 2 5" xfId="5808"/>
    <cellStyle name="20% - Accent5 6 2 2 6" xfId="7694"/>
    <cellStyle name="20% - Accent5 6 2 3" xfId="2136"/>
    <cellStyle name="20% - Accent5 6 2 3 2" xfId="7986"/>
    <cellStyle name="20% - Accent5 6 2 4" xfId="3363"/>
    <cellStyle name="20% - Accent5 6 2 5" xfId="4938"/>
    <cellStyle name="20% - Accent5 6 2 6" xfId="5519"/>
    <cellStyle name="20% - Accent5 6 2 7" xfId="7405"/>
    <cellStyle name="20% - Accent5 6 3" xfId="366"/>
    <cellStyle name="20% - Accent5 6 3 2" xfId="2138"/>
    <cellStyle name="20% - Accent5 6 3 2 2" xfId="8132"/>
    <cellStyle name="20% - Accent5 6 3 3" xfId="3520"/>
    <cellStyle name="20% - Accent5 6 3 4" xfId="5084"/>
    <cellStyle name="20% - Accent5 6 3 5" xfId="5665"/>
    <cellStyle name="20% - Accent5 6 3 6" xfId="7551"/>
    <cellStyle name="20% - Accent5 6 4" xfId="2135"/>
    <cellStyle name="20% - Accent5 6 4 2" xfId="7843"/>
    <cellStyle name="20% - Accent5 6 5" xfId="3218"/>
    <cellStyle name="20% - Accent5 6 6" xfId="4795"/>
    <cellStyle name="20% - Accent5 6 7" xfId="5376"/>
    <cellStyle name="20% - Accent5 6 8" xfId="7262"/>
    <cellStyle name="20% - Accent5 7" xfId="367"/>
    <cellStyle name="20% - Accent5 7 2" xfId="368"/>
    <cellStyle name="20% - Accent5 7 2 2" xfId="2140"/>
    <cellStyle name="20% - Accent5 7 2 2 2" xfId="8156"/>
    <cellStyle name="20% - Accent5 7 2 3" xfId="3544"/>
    <cellStyle name="20% - Accent5 7 2 4" xfId="5108"/>
    <cellStyle name="20% - Accent5 7 2 5" xfId="5689"/>
    <cellStyle name="20% - Accent5 7 2 6" xfId="7575"/>
    <cellStyle name="20% - Accent5 7 3" xfId="2139"/>
    <cellStyle name="20% - Accent5 7 3 2" xfId="7867"/>
    <cellStyle name="20% - Accent5 7 4" xfId="3242"/>
    <cellStyle name="20% - Accent5 7 5" xfId="4819"/>
    <cellStyle name="20% - Accent5 7 6" xfId="5400"/>
    <cellStyle name="20% - Accent5 7 7" xfId="7286"/>
    <cellStyle name="20% - Accent5 8" xfId="369"/>
    <cellStyle name="20% - Accent5 8 2" xfId="2141"/>
    <cellStyle name="20% - Accent5 8 2 2" xfId="8006"/>
    <cellStyle name="20% - Accent5 8 3" xfId="3384"/>
    <cellStyle name="20% - Accent5 8 4" xfId="4958"/>
    <cellStyle name="20% - Accent5 8 5" xfId="5539"/>
    <cellStyle name="20% - Accent5 8 6" xfId="7425"/>
    <cellStyle name="20% - Accent5 9" xfId="1754"/>
    <cellStyle name="20% - Accent5 9 2" xfId="3004"/>
    <cellStyle name="20% - Accent5 9 3" xfId="4099"/>
    <cellStyle name="20% - Accent5 9 4" xfId="6246"/>
    <cellStyle name="20% - Accent5 9 5" xfId="8390"/>
    <cellStyle name="20% - Accent6" xfId="41" builtinId="50" customBuiltin="1"/>
    <cellStyle name="20% - Accent6 10" xfId="371"/>
    <cellStyle name="20% - Accent6 10 2" xfId="2143"/>
    <cellStyle name="20% - Accent6 10 2 2" xfId="3690"/>
    <cellStyle name="20% - Accent6 10 2 3" xfId="6249"/>
    <cellStyle name="20% - Accent6 10 3" xfId="3762"/>
    <cellStyle name="20% - Accent6 10 4" xfId="6248"/>
    <cellStyle name="20% - Accent6 10 5" xfId="8480"/>
    <cellStyle name="20% - Accent6 11" xfId="372"/>
    <cellStyle name="20% - Accent6 11 2" xfId="2144"/>
    <cellStyle name="20% - Accent6 11 3" xfId="4102"/>
    <cellStyle name="20% - Accent6 11 4" xfId="6250"/>
    <cellStyle name="20% - Accent6 11 5" xfId="8569"/>
    <cellStyle name="20% - Accent6 12" xfId="373"/>
    <cellStyle name="20% - Accent6 12 2" xfId="374"/>
    <cellStyle name="20% - Accent6 12 2 2" xfId="2146"/>
    <cellStyle name="20% - Accent6 12 2 3" xfId="4034"/>
    <cellStyle name="20% - Accent6 12 2 4" xfId="6252"/>
    <cellStyle name="20% - Accent6 12 3" xfId="2145"/>
    <cellStyle name="20% - Accent6 12 4" xfId="3838"/>
    <cellStyle name="20% - Accent6 12 5" xfId="6251"/>
    <cellStyle name="20% - Accent6 12 6" xfId="7721"/>
    <cellStyle name="20% - Accent6 13" xfId="375"/>
    <cellStyle name="20% - Accent6 13 2" xfId="2147"/>
    <cellStyle name="20% - Accent6 13 3" xfId="3842"/>
    <cellStyle name="20% - Accent6 13 4" xfId="6253"/>
    <cellStyle name="20% - Accent6 14" xfId="376"/>
    <cellStyle name="20% - Accent6 14 2" xfId="2148"/>
    <cellStyle name="20% - Accent6 14 3" xfId="3898"/>
    <cellStyle name="20% - Accent6 14 4" xfId="6254"/>
    <cellStyle name="20% - Accent6 15" xfId="377"/>
    <cellStyle name="20% - Accent6 15 2" xfId="2149"/>
    <cellStyle name="20% - Accent6 15 3" xfId="3959"/>
    <cellStyle name="20% - Accent6 15 4" xfId="6255"/>
    <cellStyle name="20% - Accent6 16" xfId="378"/>
    <cellStyle name="20% - Accent6 16 2" xfId="2150"/>
    <cellStyle name="20% - Accent6 16 3" xfId="3751"/>
    <cellStyle name="20% - Accent6 16 4" xfId="6256"/>
    <cellStyle name="20% - Accent6 17" xfId="379"/>
    <cellStyle name="20% - Accent6 17 2" xfId="2151"/>
    <cellStyle name="20% - Accent6 17 3" xfId="3071"/>
    <cellStyle name="20% - Accent6 17 4" xfId="6257"/>
    <cellStyle name="20% - Accent6 18" xfId="380"/>
    <cellStyle name="20% - Accent6 18 2" xfId="2152"/>
    <cellStyle name="20% - Accent6 18 3" xfId="4019"/>
    <cellStyle name="20% - Accent6 18 4" xfId="6258"/>
    <cellStyle name="20% - Accent6 19" xfId="1755"/>
    <cellStyle name="20% - Accent6 19 2" xfId="3005"/>
    <cellStyle name="20% - Accent6 19 3" xfId="3940"/>
    <cellStyle name="20% - Accent6 19 4" xfId="6259"/>
    <cellStyle name="20% - Accent6 2" xfId="381"/>
    <cellStyle name="20% - Accent6 2 10" xfId="3138"/>
    <cellStyle name="20% - Accent6 2 10 2" xfId="6261"/>
    <cellStyle name="20% - Accent6 2 11" xfId="3156"/>
    <cellStyle name="20% - Accent6 2 12" xfId="4735"/>
    <cellStyle name="20% - Accent6 2 13" xfId="5316"/>
    <cellStyle name="20% - Accent6 2 14" xfId="6260"/>
    <cellStyle name="20% - Accent6 2 15" xfId="7202"/>
    <cellStyle name="20% - Accent6 2 16" xfId="8650"/>
    <cellStyle name="20% - Accent6 2 2" xfId="382"/>
    <cellStyle name="20% - Accent6 2 2 10" xfId="6262"/>
    <cellStyle name="20% - Accent6 2 2 11" xfId="7248"/>
    <cellStyle name="20% - Accent6 2 2 2" xfId="383"/>
    <cellStyle name="20% - Accent6 2 2 2 10" xfId="7391"/>
    <cellStyle name="20% - Accent6 2 2 2 2" xfId="384"/>
    <cellStyle name="20% - Accent6 2 2 2 2 2" xfId="385"/>
    <cellStyle name="20% - Accent6 2 2 2 2 2 2" xfId="2157"/>
    <cellStyle name="20% - Accent6 2 2 2 2 2 3" xfId="3964"/>
    <cellStyle name="20% - Accent6 2 2 2 2 2 4" xfId="6265"/>
    <cellStyle name="20% - Accent6 2 2 2 2 2 5" xfId="8261"/>
    <cellStyle name="20% - Accent6 2 2 2 2 3" xfId="2156"/>
    <cellStyle name="20% - Accent6 2 2 2 2 3 2" xfId="6266"/>
    <cellStyle name="20% - Accent6 2 2 2 2 4" xfId="3649"/>
    <cellStyle name="20% - Accent6 2 2 2 2 5" xfId="3049"/>
    <cellStyle name="20% - Accent6 2 2 2 2 6" xfId="5213"/>
    <cellStyle name="20% - Accent6 2 2 2 2 7" xfId="5794"/>
    <cellStyle name="20% - Accent6 2 2 2 2 8" xfId="6264"/>
    <cellStyle name="20% - Accent6 2 2 2 2 9" xfId="7680"/>
    <cellStyle name="20% - Accent6 2 2 2 3" xfId="386"/>
    <cellStyle name="20% - Accent6 2 2 2 3 2" xfId="2158"/>
    <cellStyle name="20% - Accent6 2 2 2 3 3" xfId="3738"/>
    <cellStyle name="20% - Accent6 2 2 2 3 4" xfId="6267"/>
    <cellStyle name="20% - Accent6 2 2 2 3 5" xfId="7972"/>
    <cellStyle name="20% - Accent6 2 2 2 4" xfId="2155"/>
    <cellStyle name="20% - Accent6 2 2 2 4 2" xfId="6268"/>
    <cellStyle name="20% - Accent6 2 2 2 5" xfId="3349"/>
    <cellStyle name="20% - Accent6 2 2 2 6" xfId="3741"/>
    <cellStyle name="20% - Accent6 2 2 2 7" xfId="4924"/>
    <cellStyle name="20% - Accent6 2 2 2 8" xfId="5505"/>
    <cellStyle name="20% - Accent6 2 2 2 9" xfId="6263"/>
    <cellStyle name="20% - Accent6 2 2 3" xfId="387"/>
    <cellStyle name="20% - Accent6 2 2 3 2" xfId="388"/>
    <cellStyle name="20% - Accent6 2 2 3 2 2" xfId="2160"/>
    <cellStyle name="20% - Accent6 2 2 3 2 3" xfId="3247"/>
    <cellStyle name="20% - Accent6 2 2 3 2 4" xfId="6270"/>
    <cellStyle name="20% - Accent6 2 2 3 2 5" xfId="8118"/>
    <cellStyle name="20% - Accent6 2 2 3 3" xfId="2159"/>
    <cellStyle name="20% - Accent6 2 2 3 3 2" xfId="6271"/>
    <cellStyle name="20% - Accent6 2 2 3 4" xfId="3506"/>
    <cellStyle name="20% - Accent6 2 2 3 5" xfId="3904"/>
    <cellStyle name="20% - Accent6 2 2 3 6" xfId="5070"/>
    <cellStyle name="20% - Accent6 2 2 3 7" xfId="5651"/>
    <cellStyle name="20% - Accent6 2 2 3 8" xfId="6269"/>
    <cellStyle name="20% - Accent6 2 2 3 9" xfId="7537"/>
    <cellStyle name="20% - Accent6 2 2 4" xfId="389"/>
    <cellStyle name="20% - Accent6 2 2 4 2" xfId="2161"/>
    <cellStyle name="20% - Accent6 2 2 4 3" xfId="3841"/>
    <cellStyle name="20% - Accent6 2 2 4 4" xfId="6272"/>
    <cellStyle name="20% - Accent6 2 2 4 5" xfId="8465"/>
    <cellStyle name="20% - Accent6 2 2 5" xfId="2154"/>
    <cellStyle name="20% - Accent6 2 2 5 2" xfId="6273"/>
    <cellStyle name="20% - Accent6 2 2 5 3" xfId="8554"/>
    <cellStyle name="20% - Accent6 2 2 6" xfId="3204"/>
    <cellStyle name="20% - Accent6 2 2 6 2" xfId="7829"/>
    <cellStyle name="20% - Accent6 2 2 7" xfId="4100"/>
    <cellStyle name="20% - Accent6 2 2 8" xfId="4781"/>
    <cellStyle name="20% - Accent6 2 2 9" xfId="5362"/>
    <cellStyle name="20% - Accent6 2 3" xfId="390"/>
    <cellStyle name="20% - Accent6 2 3 10" xfId="7345"/>
    <cellStyle name="20% - Accent6 2 3 2" xfId="391"/>
    <cellStyle name="20% - Accent6 2 3 2 2" xfId="392"/>
    <cellStyle name="20% - Accent6 2 3 2 2 2" xfId="2164"/>
    <cellStyle name="20% - Accent6 2 3 2 2 3" xfId="4058"/>
    <cellStyle name="20% - Accent6 2 3 2 2 4" xfId="6276"/>
    <cellStyle name="20% - Accent6 2 3 2 2 5" xfId="8215"/>
    <cellStyle name="20% - Accent6 2 3 2 3" xfId="2163"/>
    <cellStyle name="20% - Accent6 2 3 2 3 2" xfId="6277"/>
    <cellStyle name="20% - Accent6 2 3 2 4" xfId="3603"/>
    <cellStyle name="20% - Accent6 2 3 2 5" xfId="4057"/>
    <cellStyle name="20% - Accent6 2 3 2 6" xfId="5167"/>
    <cellStyle name="20% - Accent6 2 3 2 7" xfId="5748"/>
    <cellStyle name="20% - Accent6 2 3 2 8" xfId="6275"/>
    <cellStyle name="20% - Accent6 2 3 2 9" xfId="7634"/>
    <cellStyle name="20% - Accent6 2 3 3" xfId="393"/>
    <cellStyle name="20% - Accent6 2 3 3 2" xfId="2165"/>
    <cellStyle name="20% - Accent6 2 3 3 3" xfId="3745"/>
    <cellStyle name="20% - Accent6 2 3 3 4" xfId="6278"/>
    <cellStyle name="20% - Accent6 2 3 3 5" xfId="7926"/>
    <cellStyle name="20% - Accent6 2 3 4" xfId="2162"/>
    <cellStyle name="20% - Accent6 2 3 4 2" xfId="6279"/>
    <cellStyle name="20% - Accent6 2 3 5" xfId="3303"/>
    <cellStyle name="20% - Accent6 2 3 6" xfId="3064"/>
    <cellStyle name="20% - Accent6 2 3 7" xfId="4878"/>
    <cellStyle name="20% - Accent6 2 3 8" xfId="5459"/>
    <cellStyle name="20% - Accent6 2 3 9" xfId="6274"/>
    <cellStyle name="20% - Accent6 2 4" xfId="394"/>
    <cellStyle name="20% - Accent6 2 4 2" xfId="395"/>
    <cellStyle name="20% - Accent6 2 4 2 2" xfId="2167"/>
    <cellStyle name="20% - Accent6 2 4 2 3" xfId="3871"/>
    <cellStyle name="20% - Accent6 2 4 2 4" xfId="6281"/>
    <cellStyle name="20% - Accent6 2 4 2 5" xfId="8072"/>
    <cellStyle name="20% - Accent6 2 4 3" xfId="2166"/>
    <cellStyle name="20% - Accent6 2 4 3 2" xfId="6282"/>
    <cellStyle name="20% - Accent6 2 4 4" xfId="3460"/>
    <cellStyle name="20% - Accent6 2 4 5" xfId="3058"/>
    <cellStyle name="20% - Accent6 2 4 6" xfId="5024"/>
    <cellStyle name="20% - Accent6 2 4 7" xfId="5605"/>
    <cellStyle name="20% - Accent6 2 4 8" xfId="6280"/>
    <cellStyle name="20% - Accent6 2 4 9" xfId="7491"/>
    <cellStyle name="20% - Accent6 2 5" xfId="396"/>
    <cellStyle name="20% - Accent6 2 5 2" xfId="397"/>
    <cellStyle name="20% - Accent6 2 5 2 2" xfId="2169"/>
    <cellStyle name="20% - Accent6 2 5 2 3" xfId="3808"/>
    <cellStyle name="20% - Accent6 2 5 2 4" xfId="6284"/>
    <cellStyle name="20% - Accent6 2 5 3" xfId="2168"/>
    <cellStyle name="20% - Accent6 2 5 4" xfId="3866"/>
    <cellStyle name="20% - Accent6 2 5 5" xfId="6283"/>
    <cellStyle name="20% - Accent6 2 5 6" xfId="8302"/>
    <cellStyle name="20% - Accent6 2 6" xfId="398"/>
    <cellStyle name="20% - Accent6 2 6 2" xfId="2170"/>
    <cellStyle name="20% - Accent6 2 6 3" xfId="3900"/>
    <cellStyle name="20% - Accent6 2 6 4" xfId="6285"/>
    <cellStyle name="20% - Accent6 2 6 5" xfId="8419"/>
    <cellStyle name="20% - Accent6 2 7" xfId="399"/>
    <cellStyle name="20% - Accent6 2 7 2" xfId="2171"/>
    <cellStyle name="20% - Accent6 2 7 3" xfId="3941"/>
    <cellStyle name="20% - Accent6 2 7 4" xfId="6286"/>
    <cellStyle name="20% - Accent6 2 7 5" xfId="8508"/>
    <cellStyle name="20% - Accent6 2 8" xfId="1822"/>
    <cellStyle name="20% - Accent6 2 8 2" xfId="3728"/>
    <cellStyle name="20% - Accent6 2 8 3" xfId="6287"/>
    <cellStyle name="20% - Accent6 2 8 4" xfId="7783"/>
    <cellStyle name="20% - Accent6 2 9" xfId="2153"/>
    <cellStyle name="20% - Accent6 2 9 2" xfId="3948"/>
    <cellStyle name="20% - Accent6 2 9 3" xfId="6288"/>
    <cellStyle name="20% - Accent6 20" xfId="1796"/>
    <cellStyle name="20% - Accent6 20 2" xfId="3716"/>
    <cellStyle name="20% - Accent6 20 3" xfId="6289"/>
    <cellStyle name="20% - Accent6 21" xfId="2142"/>
    <cellStyle name="20% - Accent6 21 2" xfId="4035"/>
    <cellStyle name="20% - Accent6 21 3" xfId="6290"/>
    <cellStyle name="20% - Accent6 22" xfId="3034"/>
    <cellStyle name="20% - Accent6 23" xfId="3766"/>
    <cellStyle name="20% - Accent6 24" xfId="4673"/>
    <cellStyle name="20% - Accent6 25" xfId="5254"/>
    <cellStyle name="20% - Accent6 26" xfId="6247"/>
    <cellStyle name="20% - Accent6 27" xfId="7131"/>
    <cellStyle name="20% - Accent6 28" xfId="7140"/>
    <cellStyle name="20% - Accent6 29" xfId="370"/>
    <cellStyle name="20% - Accent6 3" xfId="400"/>
    <cellStyle name="20% - Accent6 3 10" xfId="5339"/>
    <cellStyle name="20% - Accent6 3 11" xfId="6291"/>
    <cellStyle name="20% - Accent6 3 12" xfId="7225"/>
    <cellStyle name="20% - Accent6 3 2" xfId="401"/>
    <cellStyle name="20% - Accent6 3 2 10" xfId="7368"/>
    <cellStyle name="20% - Accent6 3 2 2" xfId="402"/>
    <cellStyle name="20% - Accent6 3 2 2 2" xfId="403"/>
    <cellStyle name="20% - Accent6 3 2 2 2 2" xfId="2175"/>
    <cellStyle name="20% - Accent6 3 2 2 2 3" xfId="3798"/>
    <cellStyle name="20% - Accent6 3 2 2 2 4" xfId="6294"/>
    <cellStyle name="20% - Accent6 3 2 2 2 5" xfId="8238"/>
    <cellStyle name="20% - Accent6 3 2 2 3" xfId="2174"/>
    <cellStyle name="20% - Accent6 3 2 2 3 2" xfId="6295"/>
    <cellStyle name="20% - Accent6 3 2 2 4" xfId="3626"/>
    <cellStyle name="20% - Accent6 3 2 2 5" xfId="3137"/>
    <cellStyle name="20% - Accent6 3 2 2 6" xfId="5190"/>
    <cellStyle name="20% - Accent6 3 2 2 7" xfId="5771"/>
    <cellStyle name="20% - Accent6 3 2 2 8" xfId="6293"/>
    <cellStyle name="20% - Accent6 3 2 2 9" xfId="7657"/>
    <cellStyle name="20% - Accent6 3 2 3" xfId="404"/>
    <cellStyle name="20% - Accent6 3 2 3 2" xfId="2176"/>
    <cellStyle name="20% - Accent6 3 2 3 3" xfId="3075"/>
    <cellStyle name="20% - Accent6 3 2 3 4" xfId="6296"/>
    <cellStyle name="20% - Accent6 3 2 3 5" xfId="7949"/>
    <cellStyle name="20% - Accent6 3 2 4" xfId="2173"/>
    <cellStyle name="20% - Accent6 3 2 4 2" xfId="6297"/>
    <cellStyle name="20% - Accent6 3 2 5" xfId="3326"/>
    <cellStyle name="20% - Accent6 3 2 6" xfId="3070"/>
    <cellStyle name="20% - Accent6 3 2 7" xfId="4901"/>
    <cellStyle name="20% - Accent6 3 2 8" xfId="5482"/>
    <cellStyle name="20% - Accent6 3 2 9" xfId="6292"/>
    <cellStyle name="20% - Accent6 3 3" xfId="405"/>
    <cellStyle name="20% - Accent6 3 3 2" xfId="406"/>
    <cellStyle name="20% - Accent6 3 3 2 2" xfId="2178"/>
    <cellStyle name="20% - Accent6 3 3 2 3" xfId="3757"/>
    <cellStyle name="20% - Accent6 3 3 2 4" xfId="6299"/>
    <cellStyle name="20% - Accent6 3 3 2 5" xfId="8095"/>
    <cellStyle name="20% - Accent6 3 3 3" xfId="2177"/>
    <cellStyle name="20% - Accent6 3 3 3 2" xfId="6300"/>
    <cellStyle name="20% - Accent6 3 3 4" xfId="3483"/>
    <cellStyle name="20% - Accent6 3 3 5" xfId="4012"/>
    <cellStyle name="20% - Accent6 3 3 6" xfId="5047"/>
    <cellStyle name="20% - Accent6 3 3 7" xfId="5628"/>
    <cellStyle name="20% - Accent6 3 3 8" xfId="6298"/>
    <cellStyle name="20% - Accent6 3 3 9" xfId="7514"/>
    <cellStyle name="20% - Accent6 3 4" xfId="407"/>
    <cellStyle name="20% - Accent6 3 4 2" xfId="2179"/>
    <cellStyle name="20% - Accent6 3 4 3" xfId="3127"/>
    <cellStyle name="20% - Accent6 3 4 4" xfId="6301"/>
    <cellStyle name="20% - Accent6 3 4 5" xfId="8442"/>
    <cellStyle name="20% - Accent6 3 5" xfId="408"/>
    <cellStyle name="20% - Accent6 3 5 2" xfId="2180"/>
    <cellStyle name="20% - Accent6 3 5 3" xfId="3794"/>
    <cellStyle name="20% - Accent6 3 5 4" xfId="6302"/>
    <cellStyle name="20% - Accent6 3 5 5" xfId="8531"/>
    <cellStyle name="20% - Accent6 3 6" xfId="2172"/>
    <cellStyle name="20% - Accent6 3 6 2" xfId="6303"/>
    <cellStyle name="20% - Accent6 3 6 3" xfId="7806"/>
    <cellStyle name="20% - Accent6 3 7" xfId="3178"/>
    <cellStyle name="20% - Accent6 3 8" xfId="4073"/>
    <cellStyle name="20% - Accent6 3 9" xfId="4758"/>
    <cellStyle name="20% - Accent6 30" xfId="8599"/>
    <cellStyle name="20% - Accent6 4" xfId="409"/>
    <cellStyle name="20% - Accent6 4 10" xfId="6304"/>
    <cellStyle name="20% - Accent6 4 11" xfId="7174"/>
    <cellStyle name="20% - Accent6 4 2" xfId="410"/>
    <cellStyle name="20% - Accent6 4 2 10" xfId="7317"/>
    <cellStyle name="20% - Accent6 4 2 2" xfId="411"/>
    <cellStyle name="20% - Accent6 4 2 2 2" xfId="412"/>
    <cellStyle name="20% - Accent6 4 2 2 2 2" xfId="2184"/>
    <cellStyle name="20% - Accent6 4 2 2 2 3" xfId="3787"/>
    <cellStyle name="20% - Accent6 4 2 2 2 4" xfId="6307"/>
    <cellStyle name="20% - Accent6 4 2 2 2 5" xfId="8187"/>
    <cellStyle name="20% - Accent6 4 2 2 3" xfId="2183"/>
    <cellStyle name="20% - Accent6 4 2 2 3 2" xfId="6308"/>
    <cellStyle name="20% - Accent6 4 2 2 4" xfId="3575"/>
    <cellStyle name="20% - Accent6 4 2 2 5" xfId="3764"/>
    <cellStyle name="20% - Accent6 4 2 2 6" xfId="5139"/>
    <cellStyle name="20% - Accent6 4 2 2 7" xfId="5720"/>
    <cellStyle name="20% - Accent6 4 2 2 8" xfId="6306"/>
    <cellStyle name="20% - Accent6 4 2 2 9" xfId="7606"/>
    <cellStyle name="20% - Accent6 4 2 3" xfId="413"/>
    <cellStyle name="20% - Accent6 4 2 3 2" xfId="2185"/>
    <cellStyle name="20% - Accent6 4 2 3 3" xfId="4059"/>
    <cellStyle name="20% - Accent6 4 2 3 4" xfId="6309"/>
    <cellStyle name="20% - Accent6 4 2 3 5" xfId="7898"/>
    <cellStyle name="20% - Accent6 4 2 4" xfId="2182"/>
    <cellStyle name="20% - Accent6 4 2 4 2" xfId="6310"/>
    <cellStyle name="20% - Accent6 4 2 5" xfId="3275"/>
    <cellStyle name="20% - Accent6 4 2 6" xfId="3162"/>
    <cellStyle name="20% - Accent6 4 2 7" xfId="4850"/>
    <cellStyle name="20% - Accent6 4 2 8" xfId="5431"/>
    <cellStyle name="20% - Accent6 4 2 9" xfId="6305"/>
    <cellStyle name="20% - Accent6 4 3" xfId="414"/>
    <cellStyle name="20% - Accent6 4 3 2" xfId="415"/>
    <cellStyle name="20% - Accent6 4 3 2 2" xfId="2187"/>
    <cellStyle name="20% - Accent6 4 3 2 3" xfId="3943"/>
    <cellStyle name="20% - Accent6 4 3 2 4" xfId="6312"/>
    <cellStyle name="20% - Accent6 4 3 2 5" xfId="8047"/>
    <cellStyle name="20% - Accent6 4 3 3" xfId="2186"/>
    <cellStyle name="20% - Accent6 4 3 3 2" xfId="6313"/>
    <cellStyle name="20% - Accent6 4 3 4" xfId="3435"/>
    <cellStyle name="20% - Accent6 4 3 5" xfId="3063"/>
    <cellStyle name="20% - Accent6 4 3 6" xfId="4999"/>
    <cellStyle name="20% - Accent6 4 3 7" xfId="5580"/>
    <cellStyle name="20% - Accent6 4 3 8" xfId="6311"/>
    <cellStyle name="20% - Accent6 4 3 9" xfId="7466"/>
    <cellStyle name="20% - Accent6 4 4" xfId="416"/>
    <cellStyle name="20% - Accent6 4 4 2" xfId="2188"/>
    <cellStyle name="20% - Accent6 4 4 3" xfId="3944"/>
    <cellStyle name="20% - Accent6 4 4 4" xfId="6314"/>
    <cellStyle name="20% - Accent6 4 4 5" xfId="7755"/>
    <cellStyle name="20% - Accent6 4 5" xfId="2181"/>
    <cellStyle name="20% - Accent6 4 5 2" xfId="6315"/>
    <cellStyle name="20% - Accent6 4 6" xfId="3106"/>
    <cellStyle name="20% - Accent6 4 7" xfId="3975"/>
    <cellStyle name="20% - Accent6 4 8" xfId="4707"/>
    <cellStyle name="20% - Accent6 4 9" xfId="5288"/>
    <cellStyle name="20% - Accent6 5" xfId="417"/>
    <cellStyle name="20% - Accent6 5 10" xfId="6316"/>
    <cellStyle name="20% - Accent6 5 11" xfId="7157"/>
    <cellStyle name="20% - Accent6 5 2" xfId="418"/>
    <cellStyle name="20% - Accent6 5 2 10" xfId="7300"/>
    <cellStyle name="20% - Accent6 5 2 2" xfId="419"/>
    <cellStyle name="20% - Accent6 5 2 2 2" xfId="420"/>
    <cellStyle name="20% - Accent6 5 2 2 2 2" xfId="2192"/>
    <cellStyle name="20% - Accent6 5 2 2 2 3" xfId="4084"/>
    <cellStyle name="20% - Accent6 5 2 2 2 4" xfId="6319"/>
    <cellStyle name="20% - Accent6 5 2 2 2 5" xfId="8170"/>
    <cellStyle name="20% - Accent6 5 2 2 3" xfId="2191"/>
    <cellStyle name="20% - Accent6 5 2 2 3 2" xfId="6320"/>
    <cellStyle name="20% - Accent6 5 2 2 4" xfId="3558"/>
    <cellStyle name="20% - Accent6 5 2 2 5" xfId="4088"/>
    <cellStyle name="20% - Accent6 5 2 2 6" xfId="5122"/>
    <cellStyle name="20% - Accent6 5 2 2 7" xfId="5703"/>
    <cellStyle name="20% - Accent6 5 2 2 8" xfId="6318"/>
    <cellStyle name="20% - Accent6 5 2 2 9" xfId="7589"/>
    <cellStyle name="20% - Accent6 5 2 3" xfId="421"/>
    <cellStyle name="20% - Accent6 5 2 3 2" xfId="2193"/>
    <cellStyle name="20% - Accent6 5 2 3 3" xfId="4025"/>
    <cellStyle name="20% - Accent6 5 2 3 4" xfId="6321"/>
    <cellStyle name="20% - Accent6 5 2 3 5" xfId="7881"/>
    <cellStyle name="20% - Accent6 5 2 4" xfId="2190"/>
    <cellStyle name="20% - Accent6 5 2 4 2" xfId="6322"/>
    <cellStyle name="20% - Accent6 5 2 5" xfId="3258"/>
    <cellStyle name="20% - Accent6 5 2 6" xfId="3057"/>
    <cellStyle name="20% - Accent6 5 2 7" xfId="4833"/>
    <cellStyle name="20% - Accent6 5 2 8" xfId="5414"/>
    <cellStyle name="20% - Accent6 5 2 9" xfId="6317"/>
    <cellStyle name="20% - Accent6 5 3" xfId="422"/>
    <cellStyle name="20% - Accent6 5 3 2" xfId="423"/>
    <cellStyle name="20% - Accent6 5 3 2 2" xfId="2195"/>
    <cellStyle name="20% - Accent6 5 3 2 3" xfId="3852"/>
    <cellStyle name="20% - Accent6 5 3 2 4" xfId="6324"/>
    <cellStyle name="20% - Accent6 5 3 2 5" xfId="8030"/>
    <cellStyle name="20% - Accent6 5 3 3" xfId="2194"/>
    <cellStyle name="20% - Accent6 5 3 3 2" xfId="6325"/>
    <cellStyle name="20% - Accent6 5 3 4" xfId="3418"/>
    <cellStyle name="20% - Accent6 5 3 5" xfId="4096"/>
    <cellStyle name="20% - Accent6 5 3 6" xfId="4982"/>
    <cellStyle name="20% - Accent6 5 3 7" xfId="5563"/>
    <cellStyle name="20% - Accent6 5 3 8" xfId="6323"/>
    <cellStyle name="20% - Accent6 5 3 9" xfId="7449"/>
    <cellStyle name="20% - Accent6 5 4" xfId="424"/>
    <cellStyle name="20% - Accent6 5 4 2" xfId="2196"/>
    <cellStyle name="20% - Accent6 5 4 3" xfId="3406"/>
    <cellStyle name="20% - Accent6 5 4 4" xfId="6326"/>
    <cellStyle name="20% - Accent6 5 4 5" xfId="7738"/>
    <cellStyle name="20% - Accent6 5 5" xfId="2189"/>
    <cellStyle name="20% - Accent6 5 5 2" xfId="6327"/>
    <cellStyle name="20% - Accent6 5 6" xfId="3089"/>
    <cellStyle name="20% - Accent6 5 7" xfId="3849"/>
    <cellStyle name="20% - Accent6 5 8" xfId="4690"/>
    <cellStyle name="20% - Accent6 5 9" xfId="5271"/>
    <cellStyle name="20% - Accent6 6" xfId="425"/>
    <cellStyle name="20% - Accent6 6 10" xfId="6328"/>
    <cellStyle name="20% - Accent6 6 11" xfId="7263"/>
    <cellStyle name="20% - Accent6 6 2" xfId="426"/>
    <cellStyle name="20% - Accent6 6 2 10" xfId="7406"/>
    <cellStyle name="20% - Accent6 6 2 2" xfId="427"/>
    <cellStyle name="20% - Accent6 6 2 2 2" xfId="428"/>
    <cellStyle name="20% - Accent6 6 2 2 2 2" xfId="2200"/>
    <cellStyle name="20% - Accent6 6 2 2 2 3" xfId="4083"/>
    <cellStyle name="20% - Accent6 6 2 2 2 4" xfId="6331"/>
    <cellStyle name="20% - Accent6 6 2 2 2 5" xfId="8276"/>
    <cellStyle name="20% - Accent6 6 2 2 3" xfId="2199"/>
    <cellStyle name="20% - Accent6 6 2 2 3 2" xfId="6332"/>
    <cellStyle name="20% - Accent6 6 2 2 4" xfId="3664"/>
    <cellStyle name="20% - Accent6 6 2 2 5" xfId="3991"/>
    <cellStyle name="20% - Accent6 6 2 2 6" xfId="5228"/>
    <cellStyle name="20% - Accent6 6 2 2 7" xfId="5809"/>
    <cellStyle name="20% - Accent6 6 2 2 8" xfId="6330"/>
    <cellStyle name="20% - Accent6 6 2 2 9" xfId="7695"/>
    <cellStyle name="20% - Accent6 6 2 3" xfId="429"/>
    <cellStyle name="20% - Accent6 6 2 3 2" xfId="2201"/>
    <cellStyle name="20% - Accent6 6 2 3 3" xfId="3998"/>
    <cellStyle name="20% - Accent6 6 2 3 4" xfId="6333"/>
    <cellStyle name="20% - Accent6 6 2 3 5" xfId="7987"/>
    <cellStyle name="20% - Accent6 6 2 4" xfId="2198"/>
    <cellStyle name="20% - Accent6 6 2 4 2" xfId="6334"/>
    <cellStyle name="20% - Accent6 6 2 5" xfId="3364"/>
    <cellStyle name="20% - Accent6 6 2 6" xfId="3951"/>
    <cellStyle name="20% - Accent6 6 2 7" xfId="4939"/>
    <cellStyle name="20% - Accent6 6 2 8" xfId="5520"/>
    <cellStyle name="20% - Accent6 6 2 9" xfId="6329"/>
    <cellStyle name="20% - Accent6 6 3" xfId="430"/>
    <cellStyle name="20% - Accent6 6 3 2" xfId="431"/>
    <cellStyle name="20% - Accent6 6 3 2 2" xfId="2203"/>
    <cellStyle name="20% - Accent6 6 3 2 3" xfId="3957"/>
    <cellStyle name="20% - Accent6 6 3 2 4" xfId="6336"/>
    <cellStyle name="20% - Accent6 6 3 2 5" xfId="8133"/>
    <cellStyle name="20% - Accent6 6 3 3" xfId="2202"/>
    <cellStyle name="20% - Accent6 6 3 3 2" xfId="6337"/>
    <cellStyle name="20% - Accent6 6 3 4" xfId="3521"/>
    <cellStyle name="20% - Accent6 6 3 5" xfId="3921"/>
    <cellStyle name="20% - Accent6 6 3 6" xfId="5085"/>
    <cellStyle name="20% - Accent6 6 3 7" xfId="5666"/>
    <cellStyle name="20% - Accent6 6 3 8" xfId="6335"/>
    <cellStyle name="20% - Accent6 6 3 9" xfId="7552"/>
    <cellStyle name="20% - Accent6 6 4" xfId="432"/>
    <cellStyle name="20% - Accent6 6 4 2" xfId="2204"/>
    <cellStyle name="20% - Accent6 6 4 3" xfId="3997"/>
    <cellStyle name="20% - Accent6 6 4 4" xfId="6338"/>
    <cellStyle name="20% - Accent6 6 4 5" xfId="7844"/>
    <cellStyle name="20% - Accent6 6 5" xfId="2197"/>
    <cellStyle name="20% - Accent6 6 5 2" xfId="6339"/>
    <cellStyle name="20% - Accent6 6 6" xfId="3219"/>
    <cellStyle name="20% - Accent6 6 7" xfId="3858"/>
    <cellStyle name="20% - Accent6 6 8" xfId="4796"/>
    <cellStyle name="20% - Accent6 6 9" xfId="5377"/>
    <cellStyle name="20% - Accent6 7" xfId="433"/>
    <cellStyle name="20% - Accent6 7 10" xfId="7288"/>
    <cellStyle name="20% - Accent6 7 2" xfId="434"/>
    <cellStyle name="20% - Accent6 7 2 2" xfId="435"/>
    <cellStyle name="20% - Accent6 7 2 2 2" xfId="2207"/>
    <cellStyle name="20% - Accent6 7 2 2 3" xfId="3144"/>
    <cellStyle name="20% - Accent6 7 2 2 4" xfId="6342"/>
    <cellStyle name="20% - Accent6 7 2 2 5" xfId="8158"/>
    <cellStyle name="20% - Accent6 7 2 3" xfId="2206"/>
    <cellStyle name="20% - Accent6 7 2 3 2" xfId="6343"/>
    <cellStyle name="20% - Accent6 7 2 4" xfId="3546"/>
    <cellStyle name="20% - Accent6 7 2 5" xfId="4049"/>
    <cellStyle name="20% - Accent6 7 2 6" xfId="5110"/>
    <cellStyle name="20% - Accent6 7 2 7" xfId="5691"/>
    <cellStyle name="20% - Accent6 7 2 8" xfId="6341"/>
    <cellStyle name="20% - Accent6 7 2 9" xfId="7577"/>
    <cellStyle name="20% - Accent6 7 3" xfId="436"/>
    <cellStyle name="20% - Accent6 7 3 2" xfId="2208"/>
    <cellStyle name="20% - Accent6 7 3 3" xfId="4009"/>
    <cellStyle name="20% - Accent6 7 3 4" xfId="6344"/>
    <cellStyle name="20% - Accent6 7 3 5" xfId="7869"/>
    <cellStyle name="20% - Accent6 7 4" xfId="2205"/>
    <cellStyle name="20% - Accent6 7 4 2" xfId="6345"/>
    <cellStyle name="20% - Accent6 7 5" xfId="3244"/>
    <cellStyle name="20% - Accent6 7 6" xfId="3844"/>
    <cellStyle name="20% - Accent6 7 7" xfId="4821"/>
    <cellStyle name="20% - Accent6 7 8" xfId="5402"/>
    <cellStyle name="20% - Accent6 7 9" xfId="6340"/>
    <cellStyle name="20% - Accent6 8" xfId="437"/>
    <cellStyle name="20% - Accent6 8 2" xfId="438"/>
    <cellStyle name="20% - Accent6 8 2 2" xfId="2210"/>
    <cellStyle name="20% - Accent6 8 2 3" xfId="3164"/>
    <cellStyle name="20% - Accent6 8 2 4" xfId="6347"/>
    <cellStyle name="20% - Accent6 8 2 5" xfId="8007"/>
    <cellStyle name="20% - Accent6 8 3" xfId="2209"/>
    <cellStyle name="20% - Accent6 8 3 2" xfId="6348"/>
    <cellStyle name="20% - Accent6 8 4" xfId="3385"/>
    <cellStyle name="20% - Accent6 8 5" xfId="3995"/>
    <cellStyle name="20% - Accent6 8 6" xfId="4959"/>
    <cellStyle name="20% - Accent6 8 7" xfId="5540"/>
    <cellStyle name="20% - Accent6 8 8" xfId="6346"/>
    <cellStyle name="20% - Accent6 8 9" xfId="7426"/>
    <cellStyle name="20% - Accent6 9" xfId="439"/>
    <cellStyle name="20% - Accent6 9 2" xfId="2211"/>
    <cellStyle name="20% - Accent6 9 3" xfId="3868"/>
    <cellStyle name="20% - Accent6 9 4" xfId="6349"/>
    <cellStyle name="20% - Accent6 9 5" xfId="8391"/>
    <cellStyle name="40% - Accent1" xfId="22" builtinId="31" customBuiltin="1"/>
    <cellStyle name="40% - Accent1 10" xfId="441"/>
    <cellStyle name="40% - Accent1 10 2" xfId="2213"/>
    <cellStyle name="40% - Accent1 10 2 2" xfId="3146"/>
    <cellStyle name="40% - Accent1 10 2 3" xfId="6352"/>
    <cellStyle name="40% - Accent1 10 3" xfId="3947"/>
    <cellStyle name="40% - Accent1 10 4" xfId="6351"/>
    <cellStyle name="40% - Accent1 10 5" xfId="8481"/>
    <cellStyle name="40% - Accent1 11" xfId="442"/>
    <cellStyle name="40% - Accent1 11 2" xfId="2214"/>
    <cellStyle name="40% - Accent1 11 3" xfId="3686"/>
    <cellStyle name="40% - Accent1 11 4" xfId="6353"/>
    <cellStyle name="40% - Accent1 11 5" xfId="8570"/>
    <cellStyle name="40% - Accent1 12" xfId="443"/>
    <cellStyle name="40% - Accent1 12 2" xfId="444"/>
    <cellStyle name="40% - Accent1 12 2 2" xfId="2216"/>
    <cellStyle name="40% - Accent1 12 2 3" xfId="4065"/>
    <cellStyle name="40% - Accent1 12 2 4" xfId="6355"/>
    <cellStyle name="40% - Accent1 12 3" xfId="2215"/>
    <cellStyle name="40% - Accent1 12 4" xfId="3043"/>
    <cellStyle name="40% - Accent1 12 5" xfId="6354"/>
    <cellStyle name="40% - Accent1 12 6" xfId="7722"/>
    <cellStyle name="40% - Accent1 13" xfId="445"/>
    <cellStyle name="40% - Accent1 13 2" xfId="2217"/>
    <cellStyle name="40% - Accent1 13 3" xfId="3056"/>
    <cellStyle name="40% - Accent1 13 4" xfId="6356"/>
    <cellStyle name="40% - Accent1 14" xfId="446"/>
    <cellStyle name="40% - Accent1 14 2" xfId="2218"/>
    <cellStyle name="40% - Accent1 14 3" xfId="3979"/>
    <cellStyle name="40% - Accent1 14 4" xfId="6357"/>
    <cellStyle name="40% - Accent1 15" xfId="447"/>
    <cellStyle name="40% - Accent1 15 2" xfId="2219"/>
    <cellStyle name="40% - Accent1 15 3" xfId="3974"/>
    <cellStyle name="40% - Accent1 15 4" xfId="6358"/>
    <cellStyle name="40% - Accent1 16" xfId="448"/>
    <cellStyle name="40% - Accent1 16 2" xfId="2220"/>
    <cellStyle name="40% - Accent1 16 3" xfId="3916"/>
    <cellStyle name="40% - Accent1 16 4" xfId="6359"/>
    <cellStyle name="40% - Accent1 17" xfId="449"/>
    <cellStyle name="40% - Accent1 17 2" xfId="2221"/>
    <cellStyle name="40% - Accent1 17 3" xfId="3249"/>
    <cellStyle name="40% - Accent1 17 4" xfId="6360"/>
    <cellStyle name="40% - Accent1 18" xfId="450"/>
    <cellStyle name="40% - Accent1 18 2" xfId="2222"/>
    <cellStyle name="40% - Accent1 18 3" xfId="3958"/>
    <cellStyle name="40% - Accent1 18 4" xfId="6361"/>
    <cellStyle name="40% - Accent1 19" xfId="1756"/>
    <cellStyle name="40% - Accent1 19 2" xfId="3006"/>
    <cellStyle name="40% - Accent1 19 3" xfId="3749"/>
    <cellStyle name="40% - Accent1 19 4" xfId="6362"/>
    <cellStyle name="40% - Accent1 2" xfId="451"/>
    <cellStyle name="40% - Accent1 2 10" xfId="3126"/>
    <cellStyle name="40% - Accent1 2 10 2" xfId="6364"/>
    <cellStyle name="40% - Accent1 2 11" xfId="3966"/>
    <cellStyle name="40% - Accent1 2 12" xfId="4726"/>
    <cellStyle name="40% - Accent1 2 13" xfId="5307"/>
    <cellStyle name="40% - Accent1 2 14" xfId="6363"/>
    <cellStyle name="40% - Accent1 2 15" xfId="7193"/>
    <cellStyle name="40% - Accent1 2 16" xfId="8631"/>
    <cellStyle name="40% - Accent1 2 2" xfId="452"/>
    <cellStyle name="40% - Accent1 2 2 10" xfId="6365"/>
    <cellStyle name="40% - Accent1 2 2 11" xfId="7239"/>
    <cellStyle name="40% - Accent1 2 2 2" xfId="453"/>
    <cellStyle name="40% - Accent1 2 2 2 10" xfId="7382"/>
    <cellStyle name="40% - Accent1 2 2 2 2" xfId="454"/>
    <cellStyle name="40% - Accent1 2 2 2 2 2" xfId="455"/>
    <cellStyle name="40% - Accent1 2 2 2 2 2 2" xfId="2227"/>
    <cellStyle name="40% - Accent1 2 2 2 2 2 3" xfId="3837"/>
    <cellStyle name="40% - Accent1 2 2 2 2 2 4" xfId="6368"/>
    <cellStyle name="40% - Accent1 2 2 2 2 2 5" xfId="8252"/>
    <cellStyle name="40% - Accent1 2 2 2 2 3" xfId="2226"/>
    <cellStyle name="40% - Accent1 2 2 2 2 3 2" xfId="6369"/>
    <cellStyle name="40% - Accent1 2 2 2 2 4" xfId="3640"/>
    <cellStyle name="40% - Accent1 2 2 2 2 5" xfId="3888"/>
    <cellStyle name="40% - Accent1 2 2 2 2 6" xfId="5204"/>
    <cellStyle name="40% - Accent1 2 2 2 2 7" xfId="5785"/>
    <cellStyle name="40% - Accent1 2 2 2 2 8" xfId="6367"/>
    <cellStyle name="40% - Accent1 2 2 2 2 9" xfId="7671"/>
    <cellStyle name="40% - Accent1 2 2 2 3" xfId="456"/>
    <cellStyle name="40% - Accent1 2 2 2 3 2" xfId="2228"/>
    <cellStyle name="40% - Accent1 2 2 2 3 3" xfId="4032"/>
    <cellStyle name="40% - Accent1 2 2 2 3 4" xfId="6370"/>
    <cellStyle name="40% - Accent1 2 2 2 3 5" xfId="7963"/>
    <cellStyle name="40% - Accent1 2 2 2 4" xfId="2225"/>
    <cellStyle name="40% - Accent1 2 2 2 4 2" xfId="6371"/>
    <cellStyle name="40% - Accent1 2 2 2 5" xfId="3340"/>
    <cellStyle name="40% - Accent1 2 2 2 6" xfId="3775"/>
    <cellStyle name="40% - Accent1 2 2 2 7" xfId="4915"/>
    <cellStyle name="40% - Accent1 2 2 2 8" xfId="5496"/>
    <cellStyle name="40% - Accent1 2 2 2 9" xfId="6366"/>
    <cellStyle name="40% - Accent1 2 2 3" xfId="457"/>
    <cellStyle name="40% - Accent1 2 2 3 2" xfId="458"/>
    <cellStyle name="40% - Accent1 2 2 3 2 2" xfId="2230"/>
    <cellStyle name="40% - Accent1 2 2 3 2 3" xfId="3949"/>
    <cellStyle name="40% - Accent1 2 2 3 2 4" xfId="6373"/>
    <cellStyle name="40% - Accent1 2 2 3 2 5" xfId="8109"/>
    <cellStyle name="40% - Accent1 2 2 3 3" xfId="2229"/>
    <cellStyle name="40% - Accent1 2 2 3 3 2" xfId="6374"/>
    <cellStyle name="40% - Accent1 2 2 3 4" xfId="3497"/>
    <cellStyle name="40% - Accent1 2 2 3 5" xfId="3080"/>
    <cellStyle name="40% - Accent1 2 2 3 6" xfId="5061"/>
    <cellStyle name="40% - Accent1 2 2 3 7" xfId="5642"/>
    <cellStyle name="40% - Accent1 2 2 3 8" xfId="6372"/>
    <cellStyle name="40% - Accent1 2 2 3 9" xfId="7528"/>
    <cellStyle name="40% - Accent1 2 2 4" xfId="459"/>
    <cellStyle name="40% - Accent1 2 2 4 2" xfId="2231"/>
    <cellStyle name="40% - Accent1 2 2 4 3" xfId="3159"/>
    <cellStyle name="40% - Accent1 2 2 4 4" xfId="6375"/>
    <cellStyle name="40% - Accent1 2 2 4 5" xfId="8456"/>
    <cellStyle name="40% - Accent1 2 2 5" xfId="2224"/>
    <cellStyle name="40% - Accent1 2 2 5 2" xfId="6376"/>
    <cellStyle name="40% - Accent1 2 2 5 3" xfId="8545"/>
    <cellStyle name="40% - Accent1 2 2 6" xfId="3195"/>
    <cellStyle name="40% - Accent1 2 2 6 2" xfId="7820"/>
    <cellStyle name="40% - Accent1 2 2 7" xfId="3160"/>
    <cellStyle name="40% - Accent1 2 2 8" xfId="4772"/>
    <cellStyle name="40% - Accent1 2 2 9" xfId="5353"/>
    <cellStyle name="40% - Accent1 2 3" xfId="460"/>
    <cellStyle name="40% - Accent1 2 3 10" xfId="7336"/>
    <cellStyle name="40% - Accent1 2 3 2" xfId="461"/>
    <cellStyle name="40% - Accent1 2 3 2 2" xfId="462"/>
    <cellStyle name="40% - Accent1 2 3 2 2 2" xfId="2234"/>
    <cellStyle name="40% - Accent1 2 3 2 2 3" xfId="3082"/>
    <cellStyle name="40% - Accent1 2 3 2 2 4" xfId="6379"/>
    <cellStyle name="40% - Accent1 2 3 2 2 5" xfId="8206"/>
    <cellStyle name="40% - Accent1 2 3 2 3" xfId="2233"/>
    <cellStyle name="40% - Accent1 2 3 2 3 2" xfId="6380"/>
    <cellStyle name="40% - Accent1 2 3 2 4" xfId="3594"/>
    <cellStyle name="40% - Accent1 2 3 2 5" xfId="3906"/>
    <cellStyle name="40% - Accent1 2 3 2 6" xfId="5158"/>
    <cellStyle name="40% - Accent1 2 3 2 7" xfId="5739"/>
    <cellStyle name="40% - Accent1 2 3 2 8" xfId="6378"/>
    <cellStyle name="40% - Accent1 2 3 2 9" xfId="7625"/>
    <cellStyle name="40% - Accent1 2 3 3" xfId="463"/>
    <cellStyle name="40% - Accent1 2 3 3 2" xfId="2235"/>
    <cellStyle name="40% - Accent1 2 3 3 3" xfId="3877"/>
    <cellStyle name="40% - Accent1 2 3 3 4" xfId="6381"/>
    <cellStyle name="40% - Accent1 2 3 3 5" xfId="7917"/>
    <cellStyle name="40% - Accent1 2 3 4" xfId="2232"/>
    <cellStyle name="40% - Accent1 2 3 4 2" xfId="6382"/>
    <cellStyle name="40% - Accent1 2 3 5" xfId="3294"/>
    <cellStyle name="40% - Accent1 2 3 6" xfId="3399"/>
    <cellStyle name="40% - Accent1 2 3 7" xfId="4869"/>
    <cellStyle name="40% - Accent1 2 3 8" xfId="5450"/>
    <cellStyle name="40% - Accent1 2 3 9" xfId="6377"/>
    <cellStyle name="40% - Accent1 2 4" xfId="464"/>
    <cellStyle name="40% - Accent1 2 4 2" xfId="465"/>
    <cellStyle name="40% - Accent1 2 4 2 2" xfId="2237"/>
    <cellStyle name="40% - Accent1 2 4 2 3" xfId="3889"/>
    <cellStyle name="40% - Accent1 2 4 2 4" xfId="6384"/>
    <cellStyle name="40% - Accent1 2 4 2 5" xfId="8063"/>
    <cellStyle name="40% - Accent1 2 4 3" xfId="2236"/>
    <cellStyle name="40% - Accent1 2 4 3 2" xfId="6385"/>
    <cellStyle name="40% - Accent1 2 4 4" xfId="3451"/>
    <cellStyle name="40% - Accent1 2 4 5" xfId="4086"/>
    <cellStyle name="40% - Accent1 2 4 6" xfId="5015"/>
    <cellStyle name="40% - Accent1 2 4 7" xfId="5596"/>
    <cellStyle name="40% - Accent1 2 4 8" xfId="6383"/>
    <cellStyle name="40% - Accent1 2 4 9" xfId="7482"/>
    <cellStyle name="40% - Accent1 2 5" xfId="466"/>
    <cellStyle name="40% - Accent1 2 5 2" xfId="467"/>
    <cellStyle name="40% - Accent1 2 5 2 2" xfId="2239"/>
    <cellStyle name="40% - Accent1 2 5 2 3" xfId="3062"/>
    <cellStyle name="40% - Accent1 2 5 2 4" xfId="6387"/>
    <cellStyle name="40% - Accent1 2 5 3" xfId="2238"/>
    <cellStyle name="40% - Accent1 2 5 4" xfId="3688"/>
    <cellStyle name="40% - Accent1 2 5 5" xfId="6386"/>
    <cellStyle name="40% - Accent1 2 5 6" xfId="8303"/>
    <cellStyle name="40% - Accent1 2 6" xfId="468"/>
    <cellStyle name="40% - Accent1 2 6 2" xfId="2240"/>
    <cellStyle name="40% - Accent1 2 6 3" xfId="3805"/>
    <cellStyle name="40% - Accent1 2 6 4" xfId="6388"/>
    <cellStyle name="40% - Accent1 2 6 5" xfId="8410"/>
    <cellStyle name="40% - Accent1 2 7" xfId="469"/>
    <cellStyle name="40% - Accent1 2 7 2" xfId="2241"/>
    <cellStyle name="40% - Accent1 2 7 3" xfId="3801"/>
    <cellStyle name="40% - Accent1 2 7 4" xfId="6389"/>
    <cellStyle name="40% - Accent1 2 7 5" xfId="8499"/>
    <cellStyle name="40% - Accent1 2 8" xfId="1823"/>
    <cellStyle name="40% - Accent1 2 8 2" xfId="3954"/>
    <cellStyle name="40% - Accent1 2 8 3" xfId="6390"/>
    <cellStyle name="40% - Accent1 2 8 4" xfId="7774"/>
    <cellStyle name="40% - Accent1 2 9" xfId="2223"/>
    <cellStyle name="40% - Accent1 2 9 2" xfId="3055"/>
    <cellStyle name="40% - Accent1 2 9 3" xfId="6391"/>
    <cellStyle name="40% - Accent1 20" xfId="1797"/>
    <cellStyle name="40% - Accent1 20 2" xfId="3776"/>
    <cellStyle name="40% - Accent1 20 3" xfId="6392"/>
    <cellStyle name="40% - Accent1 21" xfId="2212"/>
    <cellStyle name="40% - Accent1 21 2" xfId="3777"/>
    <cellStyle name="40% - Accent1 21 3" xfId="6393"/>
    <cellStyle name="40% - Accent1 22" xfId="3035"/>
    <cellStyle name="40% - Accent1 23" xfId="4002"/>
    <cellStyle name="40% - Accent1 24" xfId="4674"/>
    <cellStyle name="40% - Accent1 25" xfId="5255"/>
    <cellStyle name="40% - Accent1 26" xfId="6350"/>
    <cellStyle name="40% - Accent1 27" xfId="7125"/>
    <cellStyle name="40% - Accent1 28" xfId="7141"/>
    <cellStyle name="40% - Accent1 29" xfId="440"/>
    <cellStyle name="40% - Accent1 3" xfId="470"/>
    <cellStyle name="40% - Accent1 3 10" xfId="5330"/>
    <cellStyle name="40% - Accent1 3 11" xfId="6394"/>
    <cellStyle name="40% - Accent1 3 12" xfId="7216"/>
    <cellStyle name="40% - Accent1 3 2" xfId="471"/>
    <cellStyle name="40% - Accent1 3 2 10" xfId="7359"/>
    <cellStyle name="40% - Accent1 3 2 2" xfId="472"/>
    <cellStyle name="40% - Accent1 3 2 2 2" xfId="473"/>
    <cellStyle name="40% - Accent1 3 2 2 2 2" xfId="2245"/>
    <cellStyle name="40% - Accent1 3 2 2 2 3" xfId="4071"/>
    <cellStyle name="40% - Accent1 3 2 2 2 4" xfId="6397"/>
    <cellStyle name="40% - Accent1 3 2 2 2 5" xfId="8229"/>
    <cellStyle name="40% - Accent1 3 2 2 3" xfId="2244"/>
    <cellStyle name="40% - Accent1 3 2 2 3 2" xfId="6398"/>
    <cellStyle name="40% - Accent1 3 2 2 4" xfId="3617"/>
    <cellStyle name="40% - Accent1 3 2 2 5" xfId="4033"/>
    <cellStyle name="40% - Accent1 3 2 2 6" xfId="5181"/>
    <cellStyle name="40% - Accent1 3 2 2 7" xfId="5762"/>
    <cellStyle name="40% - Accent1 3 2 2 8" xfId="6396"/>
    <cellStyle name="40% - Accent1 3 2 2 9" xfId="7648"/>
    <cellStyle name="40% - Accent1 3 2 3" xfId="474"/>
    <cellStyle name="40% - Accent1 3 2 3 2" xfId="2246"/>
    <cellStyle name="40% - Accent1 3 2 3 3" xfId="4042"/>
    <cellStyle name="40% - Accent1 3 2 3 4" xfId="6399"/>
    <cellStyle name="40% - Accent1 3 2 3 5" xfId="7940"/>
    <cellStyle name="40% - Accent1 3 2 4" xfId="2243"/>
    <cellStyle name="40% - Accent1 3 2 4 2" xfId="6400"/>
    <cellStyle name="40% - Accent1 3 2 5" xfId="3317"/>
    <cellStyle name="40% - Accent1 3 2 6" xfId="3183"/>
    <cellStyle name="40% - Accent1 3 2 7" xfId="4892"/>
    <cellStyle name="40% - Accent1 3 2 8" xfId="5473"/>
    <cellStyle name="40% - Accent1 3 2 9" xfId="6395"/>
    <cellStyle name="40% - Accent1 3 3" xfId="475"/>
    <cellStyle name="40% - Accent1 3 3 2" xfId="476"/>
    <cellStyle name="40% - Accent1 3 3 2 2" xfId="2248"/>
    <cellStyle name="40% - Accent1 3 3 2 3" xfId="3750"/>
    <cellStyle name="40% - Accent1 3 3 2 4" xfId="6402"/>
    <cellStyle name="40% - Accent1 3 3 2 5" xfId="8086"/>
    <cellStyle name="40% - Accent1 3 3 3" xfId="2247"/>
    <cellStyle name="40% - Accent1 3 3 3 2" xfId="6403"/>
    <cellStyle name="40% - Accent1 3 3 4" xfId="3474"/>
    <cellStyle name="40% - Accent1 3 3 5" xfId="3986"/>
    <cellStyle name="40% - Accent1 3 3 6" xfId="5038"/>
    <cellStyle name="40% - Accent1 3 3 7" xfId="5619"/>
    <cellStyle name="40% - Accent1 3 3 8" xfId="6401"/>
    <cellStyle name="40% - Accent1 3 3 9" xfId="7505"/>
    <cellStyle name="40% - Accent1 3 4" xfId="477"/>
    <cellStyle name="40% - Accent1 3 4 2" xfId="2249"/>
    <cellStyle name="40% - Accent1 3 4 3" xfId="3879"/>
    <cellStyle name="40% - Accent1 3 4 4" xfId="6404"/>
    <cellStyle name="40% - Accent1 3 4 5" xfId="8433"/>
    <cellStyle name="40% - Accent1 3 5" xfId="478"/>
    <cellStyle name="40% - Accent1 3 5 2" xfId="2250"/>
    <cellStyle name="40% - Accent1 3 5 3" xfId="3700"/>
    <cellStyle name="40% - Accent1 3 5 4" xfId="6405"/>
    <cellStyle name="40% - Accent1 3 5 5" xfId="8522"/>
    <cellStyle name="40% - Accent1 3 6" xfId="2242"/>
    <cellStyle name="40% - Accent1 3 6 2" xfId="6406"/>
    <cellStyle name="40% - Accent1 3 6 3" xfId="7797"/>
    <cellStyle name="40% - Accent1 3 7" xfId="3169"/>
    <cellStyle name="40% - Accent1 3 8" xfId="3046"/>
    <cellStyle name="40% - Accent1 3 9" xfId="4749"/>
    <cellStyle name="40% - Accent1 30" xfId="8590"/>
    <cellStyle name="40% - Accent1 4" xfId="479"/>
    <cellStyle name="40% - Accent1 4 10" xfId="6407"/>
    <cellStyle name="40% - Accent1 4 11" xfId="7175"/>
    <cellStyle name="40% - Accent1 4 2" xfId="480"/>
    <cellStyle name="40% - Accent1 4 2 10" xfId="7318"/>
    <cellStyle name="40% - Accent1 4 2 2" xfId="481"/>
    <cellStyle name="40% - Accent1 4 2 2 2" xfId="482"/>
    <cellStyle name="40% - Accent1 4 2 2 2 2" xfId="2254"/>
    <cellStyle name="40% - Accent1 4 2 2 2 3" xfId="3809"/>
    <cellStyle name="40% - Accent1 4 2 2 2 4" xfId="6410"/>
    <cellStyle name="40% - Accent1 4 2 2 2 5" xfId="8188"/>
    <cellStyle name="40% - Accent1 4 2 2 3" xfId="2253"/>
    <cellStyle name="40% - Accent1 4 2 2 3 2" xfId="6411"/>
    <cellStyle name="40% - Accent1 4 2 2 4" xfId="3576"/>
    <cellStyle name="40% - Accent1 4 2 2 5" xfId="3077"/>
    <cellStyle name="40% - Accent1 4 2 2 6" xfId="5140"/>
    <cellStyle name="40% - Accent1 4 2 2 7" xfId="5721"/>
    <cellStyle name="40% - Accent1 4 2 2 8" xfId="6409"/>
    <cellStyle name="40% - Accent1 4 2 2 9" xfId="7607"/>
    <cellStyle name="40% - Accent1 4 2 3" xfId="483"/>
    <cellStyle name="40% - Accent1 4 2 3 2" xfId="2255"/>
    <cellStyle name="40% - Accent1 4 2 3 3" xfId="3733"/>
    <cellStyle name="40% - Accent1 4 2 3 4" xfId="6412"/>
    <cellStyle name="40% - Accent1 4 2 3 5" xfId="7899"/>
    <cellStyle name="40% - Accent1 4 2 4" xfId="2252"/>
    <cellStyle name="40% - Accent1 4 2 4 2" xfId="6413"/>
    <cellStyle name="40% - Accent1 4 2 5" xfId="3276"/>
    <cellStyle name="40% - Accent1 4 2 6" xfId="3726"/>
    <cellStyle name="40% - Accent1 4 2 7" xfId="4851"/>
    <cellStyle name="40% - Accent1 4 2 8" xfId="5432"/>
    <cellStyle name="40% - Accent1 4 2 9" xfId="6408"/>
    <cellStyle name="40% - Accent1 4 3" xfId="484"/>
    <cellStyle name="40% - Accent1 4 3 2" xfId="485"/>
    <cellStyle name="40% - Accent1 4 3 2 2" xfId="2257"/>
    <cellStyle name="40% - Accent1 4 3 2 3" xfId="3768"/>
    <cellStyle name="40% - Accent1 4 3 2 4" xfId="6415"/>
    <cellStyle name="40% - Accent1 4 3 2 5" xfId="8048"/>
    <cellStyle name="40% - Accent1 4 3 3" xfId="2256"/>
    <cellStyle name="40% - Accent1 4 3 3 2" xfId="6416"/>
    <cellStyle name="40% - Accent1 4 3 4" xfId="3436"/>
    <cellStyle name="40% - Accent1 4 3 5" xfId="3886"/>
    <cellStyle name="40% - Accent1 4 3 6" xfId="5000"/>
    <cellStyle name="40% - Accent1 4 3 7" xfId="5581"/>
    <cellStyle name="40% - Accent1 4 3 8" xfId="6414"/>
    <cellStyle name="40% - Accent1 4 3 9" xfId="7467"/>
    <cellStyle name="40% - Accent1 4 4" xfId="486"/>
    <cellStyle name="40% - Accent1 4 4 2" xfId="2258"/>
    <cellStyle name="40% - Accent1 4 4 3" xfId="3753"/>
    <cellStyle name="40% - Accent1 4 4 4" xfId="6417"/>
    <cellStyle name="40% - Accent1 4 4 5" xfId="7756"/>
    <cellStyle name="40% - Accent1 4 5" xfId="2251"/>
    <cellStyle name="40% - Accent1 4 5 2" xfId="6418"/>
    <cellStyle name="40% - Accent1 4 6" xfId="3107"/>
    <cellStyle name="40% - Accent1 4 7" xfId="3939"/>
    <cellStyle name="40% - Accent1 4 8" xfId="4708"/>
    <cellStyle name="40% - Accent1 4 9" xfId="5289"/>
    <cellStyle name="40% - Accent1 5" xfId="487"/>
    <cellStyle name="40% - Accent1 5 10" xfId="6419"/>
    <cellStyle name="40% - Accent1 5 11" xfId="7158"/>
    <cellStyle name="40% - Accent1 5 2" xfId="488"/>
    <cellStyle name="40% - Accent1 5 2 10" xfId="7301"/>
    <cellStyle name="40% - Accent1 5 2 2" xfId="489"/>
    <cellStyle name="40% - Accent1 5 2 2 2" xfId="490"/>
    <cellStyle name="40% - Accent1 5 2 2 2 2" xfId="2262"/>
    <cellStyle name="40% - Accent1 5 2 2 2 3" xfId="3807"/>
    <cellStyle name="40% - Accent1 5 2 2 2 4" xfId="6422"/>
    <cellStyle name="40% - Accent1 5 2 2 2 5" xfId="8171"/>
    <cellStyle name="40% - Accent1 5 2 2 3" xfId="2261"/>
    <cellStyle name="40% - Accent1 5 2 2 3 2" xfId="6423"/>
    <cellStyle name="40% - Accent1 5 2 2 4" xfId="3559"/>
    <cellStyle name="40% - Accent1 5 2 2 5" xfId="3759"/>
    <cellStyle name="40% - Accent1 5 2 2 6" xfId="5123"/>
    <cellStyle name="40% - Accent1 5 2 2 7" xfId="5704"/>
    <cellStyle name="40% - Accent1 5 2 2 8" xfId="6421"/>
    <cellStyle name="40% - Accent1 5 2 2 9" xfId="7590"/>
    <cellStyle name="40% - Accent1 5 2 3" xfId="491"/>
    <cellStyle name="40% - Accent1 5 2 3 2" xfId="2263"/>
    <cellStyle name="40% - Accent1 5 2 3 3" xfId="3061"/>
    <cellStyle name="40% - Accent1 5 2 3 4" xfId="6424"/>
    <cellStyle name="40% - Accent1 5 2 3 5" xfId="7882"/>
    <cellStyle name="40% - Accent1 5 2 4" xfId="2260"/>
    <cellStyle name="40% - Accent1 5 2 4 2" xfId="6425"/>
    <cellStyle name="40% - Accent1 5 2 5" xfId="3259"/>
    <cellStyle name="40% - Accent1 5 2 6" xfId="3976"/>
    <cellStyle name="40% - Accent1 5 2 7" xfId="4834"/>
    <cellStyle name="40% - Accent1 5 2 8" xfId="5415"/>
    <cellStyle name="40% - Accent1 5 2 9" xfId="6420"/>
    <cellStyle name="40% - Accent1 5 3" xfId="492"/>
    <cellStyle name="40% - Accent1 5 3 2" xfId="493"/>
    <cellStyle name="40% - Accent1 5 3 2 2" xfId="2265"/>
    <cellStyle name="40% - Accent1 5 3 2 3" xfId="4017"/>
    <cellStyle name="40% - Accent1 5 3 2 4" xfId="6427"/>
    <cellStyle name="40% - Accent1 5 3 2 5" xfId="8031"/>
    <cellStyle name="40% - Accent1 5 3 3" xfId="2264"/>
    <cellStyle name="40% - Accent1 5 3 3 2" xfId="6428"/>
    <cellStyle name="40% - Accent1 5 3 4" xfId="3419"/>
    <cellStyle name="40% - Accent1 5 3 5" xfId="4022"/>
    <cellStyle name="40% - Accent1 5 3 6" xfId="4983"/>
    <cellStyle name="40% - Accent1 5 3 7" xfId="5564"/>
    <cellStyle name="40% - Accent1 5 3 8" xfId="6426"/>
    <cellStyle name="40% - Accent1 5 3 9" xfId="7450"/>
    <cellStyle name="40% - Accent1 5 4" xfId="494"/>
    <cellStyle name="40% - Accent1 5 4 2" xfId="2266"/>
    <cellStyle name="40% - Accent1 5 4 3" xfId="3814"/>
    <cellStyle name="40% - Accent1 5 4 4" xfId="6429"/>
    <cellStyle name="40% - Accent1 5 4 5" xfId="7739"/>
    <cellStyle name="40% - Accent1 5 5" xfId="2259"/>
    <cellStyle name="40% - Accent1 5 5 2" xfId="6430"/>
    <cellStyle name="40% - Accent1 5 6" xfId="3090"/>
    <cellStyle name="40% - Accent1 5 7" xfId="3708"/>
    <cellStyle name="40% - Accent1 5 8" xfId="4691"/>
    <cellStyle name="40% - Accent1 5 9" xfId="5272"/>
    <cellStyle name="40% - Accent1 6" xfId="495"/>
    <cellStyle name="40% - Accent1 6 10" xfId="6431"/>
    <cellStyle name="40% - Accent1 6 11" xfId="7264"/>
    <cellStyle name="40% - Accent1 6 2" xfId="496"/>
    <cellStyle name="40% - Accent1 6 2 10" xfId="7407"/>
    <cellStyle name="40% - Accent1 6 2 2" xfId="497"/>
    <cellStyle name="40% - Accent1 6 2 2 2" xfId="498"/>
    <cellStyle name="40% - Accent1 6 2 2 2 2" xfId="2270"/>
    <cellStyle name="40% - Accent1 6 2 2 2 3" xfId="3795"/>
    <cellStyle name="40% - Accent1 6 2 2 2 4" xfId="6434"/>
    <cellStyle name="40% - Accent1 6 2 2 2 5" xfId="8277"/>
    <cellStyle name="40% - Accent1 6 2 2 3" xfId="2269"/>
    <cellStyle name="40% - Accent1 6 2 2 3 2" xfId="6435"/>
    <cellStyle name="40% - Accent1 6 2 2 4" xfId="3665"/>
    <cellStyle name="40% - Accent1 6 2 2 5" xfId="3994"/>
    <cellStyle name="40% - Accent1 6 2 2 6" xfId="5229"/>
    <cellStyle name="40% - Accent1 6 2 2 7" xfId="5810"/>
    <cellStyle name="40% - Accent1 6 2 2 8" xfId="6433"/>
    <cellStyle name="40% - Accent1 6 2 2 9" xfId="7696"/>
    <cellStyle name="40% - Accent1 6 2 3" xfId="499"/>
    <cellStyle name="40% - Accent1 6 2 3 2" xfId="2271"/>
    <cellStyle name="40% - Accent1 6 2 3 3" xfId="3123"/>
    <cellStyle name="40% - Accent1 6 2 3 4" xfId="6436"/>
    <cellStyle name="40% - Accent1 6 2 3 5" xfId="7988"/>
    <cellStyle name="40% - Accent1 6 2 4" xfId="2268"/>
    <cellStyle name="40% - Accent1 6 2 4 2" xfId="6437"/>
    <cellStyle name="40% - Accent1 6 2 5" xfId="3365"/>
    <cellStyle name="40% - Accent1 6 2 6" xfId="3993"/>
    <cellStyle name="40% - Accent1 6 2 7" xfId="4940"/>
    <cellStyle name="40% - Accent1 6 2 8" xfId="5521"/>
    <cellStyle name="40% - Accent1 6 2 9" xfId="6432"/>
    <cellStyle name="40% - Accent1 6 3" xfId="500"/>
    <cellStyle name="40% - Accent1 6 3 2" xfId="501"/>
    <cellStyle name="40% - Accent1 6 3 2 2" xfId="2273"/>
    <cellStyle name="40% - Accent1 6 3 2 3" xfId="3820"/>
    <cellStyle name="40% - Accent1 6 3 2 4" xfId="6439"/>
    <cellStyle name="40% - Accent1 6 3 2 5" xfId="8134"/>
    <cellStyle name="40% - Accent1 6 3 3" xfId="2272"/>
    <cellStyle name="40% - Accent1 6 3 3 2" xfId="6440"/>
    <cellStyle name="40% - Accent1 6 3 4" xfId="3522"/>
    <cellStyle name="40% - Accent1 6 3 5" xfId="3727"/>
    <cellStyle name="40% - Accent1 6 3 6" xfId="5086"/>
    <cellStyle name="40% - Accent1 6 3 7" xfId="5667"/>
    <cellStyle name="40% - Accent1 6 3 8" xfId="6438"/>
    <cellStyle name="40% - Accent1 6 3 9" xfId="7553"/>
    <cellStyle name="40% - Accent1 6 4" xfId="502"/>
    <cellStyle name="40% - Accent1 6 4 2" xfId="2274"/>
    <cellStyle name="40% - Accent1 6 4 3" xfId="3735"/>
    <cellStyle name="40% - Accent1 6 4 4" xfId="6441"/>
    <cellStyle name="40% - Accent1 6 4 5" xfId="7845"/>
    <cellStyle name="40% - Accent1 6 5" xfId="2267"/>
    <cellStyle name="40% - Accent1 6 5 2" xfId="6442"/>
    <cellStyle name="40% - Accent1 6 6" xfId="3220"/>
    <cellStyle name="40% - Accent1 6 7" xfId="3711"/>
    <cellStyle name="40% - Accent1 6 8" xfId="4797"/>
    <cellStyle name="40% - Accent1 6 9" xfId="5378"/>
    <cellStyle name="40% - Accent1 7" xfId="503"/>
    <cellStyle name="40% - Accent1 7 10" xfId="7279"/>
    <cellStyle name="40% - Accent1 7 2" xfId="504"/>
    <cellStyle name="40% - Accent1 7 2 2" xfId="505"/>
    <cellStyle name="40% - Accent1 7 2 2 2" xfId="2277"/>
    <cellStyle name="40% - Accent1 7 2 2 3" xfId="3698"/>
    <cellStyle name="40% - Accent1 7 2 2 4" xfId="6445"/>
    <cellStyle name="40% - Accent1 7 2 2 5" xfId="8149"/>
    <cellStyle name="40% - Accent1 7 2 3" xfId="2276"/>
    <cellStyle name="40% - Accent1 7 2 3 2" xfId="6446"/>
    <cellStyle name="40% - Accent1 7 2 4" xfId="3537"/>
    <cellStyle name="40% - Accent1 7 2 5" xfId="4072"/>
    <cellStyle name="40% - Accent1 7 2 6" xfId="5101"/>
    <cellStyle name="40% - Accent1 7 2 7" xfId="5682"/>
    <cellStyle name="40% - Accent1 7 2 8" xfId="6444"/>
    <cellStyle name="40% - Accent1 7 2 9" xfId="7568"/>
    <cellStyle name="40% - Accent1 7 3" xfId="506"/>
    <cellStyle name="40% - Accent1 7 3 2" xfId="2278"/>
    <cellStyle name="40% - Accent1 7 3 3" xfId="3734"/>
    <cellStyle name="40% - Accent1 7 3 4" xfId="6447"/>
    <cellStyle name="40% - Accent1 7 3 5" xfId="7860"/>
    <cellStyle name="40% - Accent1 7 4" xfId="2275"/>
    <cellStyle name="40% - Accent1 7 4 2" xfId="6448"/>
    <cellStyle name="40% - Accent1 7 5" xfId="3235"/>
    <cellStyle name="40% - Accent1 7 6" xfId="4027"/>
    <cellStyle name="40% - Accent1 7 7" xfId="4812"/>
    <cellStyle name="40% - Accent1 7 8" xfId="5393"/>
    <cellStyle name="40% - Accent1 7 9" xfId="6443"/>
    <cellStyle name="40% - Accent1 8" xfId="507"/>
    <cellStyle name="40% - Accent1 8 2" xfId="508"/>
    <cellStyle name="40% - Accent1 8 2 2" xfId="2280"/>
    <cellStyle name="40% - Accent1 8 2 3" xfId="4054"/>
    <cellStyle name="40% - Accent1 8 2 4" xfId="6450"/>
    <cellStyle name="40% - Accent1 8 2 5" xfId="8008"/>
    <cellStyle name="40% - Accent1 8 3" xfId="2279"/>
    <cellStyle name="40% - Accent1 8 3 2" xfId="6451"/>
    <cellStyle name="40% - Accent1 8 4" xfId="3386"/>
    <cellStyle name="40% - Accent1 8 5" xfId="3803"/>
    <cellStyle name="40% - Accent1 8 6" xfId="4960"/>
    <cellStyle name="40% - Accent1 8 7" xfId="5541"/>
    <cellStyle name="40% - Accent1 8 8" xfId="6449"/>
    <cellStyle name="40% - Accent1 8 9" xfId="7427"/>
    <cellStyle name="40% - Accent1 9" xfId="509"/>
    <cellStyle name="40% - Accent1 9 2" xfId="2281"/>
    <cellStyle name="40% - Accent1 9 3" xfId="3076"/>
    <cellStyle name="40% - Accent1 9 4" xfId="6452"/>
    <cellStyle name="40% - Accent1 9 5" xfId="8392"/>
    <cellStyle name="40% - Accent2" xfId="26" builtinId="35" customBuiltin="1"/>
    <cellStyle name="40% - Accent2 10" xfId="1798"/>
    <cellStyle name="40% - Accent2 10 2" xfId="3060"/>
    <cellStyle name="40% - Accent2 10 3" xfId="6453"/>
    <cellStyle name="40% - Accent2 10 4" xfId="8482"/>
    <cellStyle name="40% - Accent2 11" xfId="2282"/>
    <cellStyle name="40% - Accent2 11 2" xfId="3896"/>
    <cellStyle name="40% - Accent2 11 3" xfId="6454"/>
    <cellStyle name="40% - Accent2 11 4" xfId="8571"/>
    <cellStyle name="40% - Accent2 12" xfId="3036"/>
    <cellStyle name="40% - Accent2 12 2" xfId="7723"/>
    <cellStyle name="40% - Accent2 13" xfId="4675"/>
    <cellStyle name="40% - Accent2 14" xfId="5256"/>
    <cellStyle name="40% - Accent2 15" xfId="7124"/>
    <cellStyle name="40% - Accent2 16" xfId="7142"/>
    <cellStyle name="40% - Accent2 17" xfId="8592"/>
    <cellStyle name="40% - Accent2 2" xfId="510"/>
    <cellStyle name="40% - Accent2 2 10" xfId="7195"/>
    <cellStyle name="40% - Accent2 2 11" xfId="8635"/>
    <cellStyle name="40% - Accent2 2 2" xfId="511"/>
    <cellStyle name="40% - Accent2 2 2 2" xfId="512"/>
    <cellStyle name="40% - Accent2 2 2 2 2" xfId="513"/>
    <cellStyle name="40% - Accent2 2 2 2 2 2" xfId="2286"/>
    <cellStyle name="40% - Accent2 2 2 2 2 2 2" xfId="8254"/>
    <cellStyle name="40% - Accent2 2 2 2 2 3" xfId="3642"/>
    <cellStyle name="40% - Accent2 2 2 2 2 4" xfId="5206"/>
    <cellStyle name="40% - Accent2 2 2 2 2 5" xfId="5787"/>
    <cellStyle name="40% - Accent2 2 2 2 2 6" xfId="7673"/>
    <cellStyle name="40% - Accent2 2 2 2 3" xfId="2285"/>
    <cellStyle name="40% - Accent2 2 2 2 3 2" xfId="7965"/>
    <cellStyle name="40% - Accent2 2 2 2 4" xfId="3342"/>
    <cellStyle name="40% - Accent2 2 2 2 5" xfId="4917"/>
    <cellStyle name="40% - Accent2 2 2 2 6" xfId="5498"/>
    <cellStyle name="40% - Accent2 2 2 2 7" xfId="7384"/>
    <cellStyle name="40% - Accent2 2 2 3" xfId="514"/>
    <cellStyle name="40% - Accent2 2 2 3 2" xfId="2287"/>
    <cellStyle name="40% - Accent2 2 2 3 2 2" xfId="8111"/>
    <cellStyle name="40% - Accent2 2 2 3 3" xfId="3499"/>
    <cellStyle name="40% - Accent2 2 2 3 4" xfId="5063"/>
    <cellStyle name="40% - Accent2 2 2 3 5" xfId="5644"/>
    <cellStyle name="40% - Accent2 2 2 3 6" xfId="7530"/>
    <cellStyle name="40% - Accent2 2 2 4" xfId="2284"/>
    <cellStyle name="40% - Accent2 2 2 4 2" xfId="8458"/>
    <cellStyle name="40% - Accent2 2 2 5" xfId="3197"/>
    <cellStyle name="40% - Accent2 2 2 5 2" xfId="8547"/>
    <cellStyle name="40% - Accent2 2 2 6" xfId="4774"/>
    <cellStyle name="40% - Accent2 2 2 6 2" xfId="7822"/>
    <cellStyle name="40% - Accent2 2 2 7" xfId="5355"/>
    <cellStyle name="40% - Accent2 2 2 8" xfId="7241"/>
    <cellStyle name="40% - Accent2 2 3" xfId="515"/>
    <cellStyle name="40% - Accent2 2 3 2" xfId="516"/>
    <cellStyle name="40% - Accent2 2 3 2 2" xfId="2289"/>
    <cellStyle name="40% - Accent2 2 3 2 2 2" xfId="8208"/>
    <cellStyle name="40% - Accent2 2 3 2 3" xfId="3596"/>
    <cellStyle name="40% - Accent2 2 3 2 4" xfId="5160"/>
    <cellStyle name="40% - Accent2 2 3 2 5" xfId="5741"/>
    <cellStyle name="40% - Accent2 2 3 2 6" xfId="7627"/>
    <cellStyle name="40% - Accent2 2 3 3" xfId="2288"/>
    <cellStyle name="40% - Accent2 2 3 3 2" xfId="7919"/>
    <cellStyle name="40% - Accent2 2 3 4" xfId="3296"/>
    <cellStyle name="40% - Accent2 2 3 5" xfId="4871"/>
    <cellStyle name="40% - Accent2 2 3 6" xfId="5452"/>
    <cellStyle name="40% - Accent2 2 3 7" xfId="7338"/>
    <cellStyle name="40% - Accent2 2 4" xfId="517"/>
    <cellStyle name="40% - Accent2 2 4 2" xfId="2290"/>
    <cellStyle name="40% - Accent2 2 4 2 2" xfId="8065"/>
    <cellStyle name="40% - Accent2 2 4 3" xfId="3453"/>
    <cellStyle name="40% - Accent2 2 4 4" xfId="5017"/>
    <cellStyle name="40% - Accent2 2 4 5" xfId="5598"/>
    <cellStyle name="40% - Accent2 2 4 6" xfId="7484"/>
    <cellStyle name="40% - Accent2 2 5" xfId="1824"/>
    <cellStyle name="40% - Accent2 2 5 2" xfId="3912"/>
    <cellStyle name="40% - Accent2 2 5 3" xfId="6455"/>
    <cellStyle name="40% - Accent2 2 5 4" xfId="8304"/>
    <cellStyle name="40% - Accent2 2 6" xfId="2283"/>
    <cellStyle name="40% - Accent2 2 6 2" xfId="4029"/>
    <cellStyle name="40% - Accent2 2 6 3" xfId="6456"/>
    <cellStyle name="40% - Accent2 2 6 4" xfId="8412"/>
    <cellStyle name="40% - Accent2 2 7" xfId="3129"/>
    <cellStyle name="40% - Accent2 2 7 2" xfId="8501"/>
    <cellStyle name="40% - Accent2 2 8" xfId="4728"/>
    <cellStyle name="40% - Accent2 2 8 2" xfId="7776"/>
    <cellStyle name="40% - Accent2 2 9" xfId="5309"/>
    <cellStyle name="40% - Accent2 3" xfId="518"/>
    <cellStyle name="40% - Accent2 3 2" xfId="519"/>
    <cellStyle name="40% - Accent2 3 2 2" xfId="520"/>
    <cellStyle name="40% - Accent2 3 2 2 2" xfId="2293"/>
    <cellStyle name="40% - Accent2 3 2 2 2 2" xfId="8231"/>
    <cellStyle name="40% - Accent2 3 2 2 3" xfId="3619"/>
    <cellStyle name="40% - Accent2 3 2 2 4" xfId="5183"/>
    <cellStyle name="40% - Accent2 3 2 2 5" xfId="5764"/>
    <cellStyle name="40% - Accent2 3 2 2 6" xfId="7650"/>
    <cellStyle name="40% - Accent2 3 2 3" xfId="2292"/>
    <cellStyle name="40% - Accent2 3 2 3 2" xfId="7942"/>
    <cellStyle name="40% - Accent2 3 2 4" xfId="3319"/>
    <cellStyle name="40% - Accent2 3 2 5" xfId="4894"/>
    <cellStyle name="40% - Accent2 3 2 6" xfId="5475"/>
    <cellStyle name="40% - Accent2 3 2 7" xfId="7361"/>
    <cellStyle name="40% - Accent2 3 3" xfId="521"/>
    <cellStyle name="40% - Accent2 3 3 2" xfId="2294"/>
    <cellStyle name="40% - Accent2 3 3 2 2" xfId="8088"/>
    <cellStyle name="40% - Accent2 3 3 3" xfId="3476"/>
    <cellStyle name="40% - Accent2 3 3 4" xfId="5040"/>
    <cellStyle name="40% - Accent2 3 3 5" xfId="5621"/>
    <cellStyle name="40% - Accent2 3 3 6" xfId="7507"/>
    <cellStyle name="40% - Accent2 3 4" xfId="2291"/>
    <cellStyle name="40% - Accent2 3 4 2" xfId="8435"/>
    <cellStyle name="40% - Accent2 3 5" xfId="3171"/>
    <cellStyle name="40% - Accent2 3 5 2" xfId="8524"/>
    <cellStyle name="40% - Accent2 3 6" xfId="4751"/>
    <cellStyle name="40% - Accent2 3 6 2" xfId="7799"/>
    <cellStyle name="40% - Accent2 3 7" xfId="5332"/>
    <cellStyle name="40% - Accent2 3 8" xfId="7218"/>
    <cellStyle name="40% - Accent2 4" xfId="522"/>
    <cellStyle name="40% - Accent2 4 2" xfId="523"/>
    <cellStyle name="40% - Accent2 4 2 2" xfId="524"/>
    <cellStyle name="40% - Accent2 4 2 2 2" xfId="2297"/>
    <cellStyle name="40% - Accent2 4 2 2 2 2" xfId="8189"/>
    <cellStyle name="40% - Accent2 4 2 2 3" xfId="3577"/>
    <cellStyle name="40% - Accent2 4 2 2 4" xfId="5141"/>
    <cellStyle name="40% - Accent2 4 2 2 5" xfId="5722"/>
    <cellStyle name="40% - Accent2 4 2 2 6" xfId="7608"/>
    <cellStyle name="40% - Accent2 4 2 3" xfId="2296"/>
    <cellStyle name="40% - Accent2 4 2 3 2" xfId="7900"/>
    <cellStyle name="40% - Accent2 4 2 4" xfId="3277"/>
    <cellStyle name="40% - Accent2 4 2 5" xfId="4852"/>
    <cellStyle name="40% - Accent2 4 2 6" xfId="5433"/>
    <cellStyle name="40% - Accent2 4 2 7" xfId="7319"/>
    <cellStyle name="40% - Accent2 4 3" xfId="525"/>
    <cellStyle name="40% - Accent2 4 3 2" xfId="2298"/>
    <cellStyle name="40% - Accent2 4 3 2 2" xfId="8049"/>
    <cellStyle name="40% - Accent2 4 3 3" xfId="3437"/>
    <cellStyle name="40% - Accent2 4 3 4" xfId="5001"/>
    <cellStyle name="40% - Accent2 4 3 5" xfId="5582"/>
    <cellStyle name="40% - Accent2 4 3 6" xfId="7468"/>
    <cellStyle name="40% - Accent2 4 4" xfId="2295"/>
    <cellStyle name="40% - Accent2 4 4 2" xfId="7757"/>
    <cellStyle name="40% - Accent2 4 5" xfId="3108"/>
    <cellStyle name="40% - Accent2 4 6" xfId="4709"/>
    <cellStyle name="40% - Accent2 4 7" xfId="5290"/>
    <cellStyle name="40% - Accent2 4 8" xfId="7176"/>
    <cellStyle name="40% - Accent2 5" xfId="526"/>
    <cellStyle name="40% - Accent2 5 2" xfId="527"/>
    <cellStyle name="40% - Accent2 5 2 2" xfId="528"/>
    <cellStyle name="40% - Accent2 5 2 2 2" xfId="2301"/>
    <cellStyle name="40% - Accent2 5 2 2 2 2" xfId="8172"/>
    <cellStyle name="40% - Accent2 5 2 2 3" xfId="3560"/>
    <cellStyle name="40% - Accent2 5 2 2 4" xfId="5124"/>
    <cellStyle name="40% - Accent2 5 2 2 5" xfId="5705"/>
    <cellStyle name="40% - Accent2 5 2 2 6" xfId="7591"/>
    <cellStyle name="40% - Accent2 5 2 3" xfId="2300"/>
    <cellStyle name="40% - Accent2 5 2 3 2" xfId="7883"/>
    <cellStyle name="40% - Accent2 5 2 4" xfId="3260"/>
    <cellStyle name="40% - Accent2 5 2 5" xfId="4835"/>
    <cellStyle name="40% - Accent2 5 2 6" xfId="5416"/>
    <cellStyle name="40% - Accent2 5 2 7" xfId="7302"/>
    <cellStyle name="40% - Accent2 5 3" xfId="529"/>
    <cellStyle name="40% - Accent2 5 3 2" xfId="2302"/>
    <cellStyle name="40% - Accent2 5 3 2 2" xfId="8032"/>
    <cellStyle name="40% - Accent2 5 3 3" xfId="3420"/>
    <cellStyle name="40% - Accent2 5 3 4" xfId="4984"/>
    <cellStyle name="40% - Accent2 5 3 5" xfId="5565"/>
    <cellStyle name="40% - Accent2 5 3 6" xfId="7451"/>
    <cellStyle name="40% - Accent2 5 4" xfId="2299"/>
    <cellStyle name="40% - Accent2 5 4 2" xfId="7740"/>
    <cellStyle name="40% - Accent2 5 5" xfId="3091"/>
    <cellStyle name="40% - Accent2 5 6" xfId="4692"/>
    <cellStyle name="40% - Accent2 5 7" xfId="5273"/>
    <cellStyle name="40% - Accent2 5 8" xfId="7159"/>
    <cellStyle name="40% - Accent2 6" xfId="530"/>
    <cellStyle name="40% - Accent2 6 2" xfId="531"/>
    <cellStyle name="40% - Accent2 6 2 2" xfId="532"/>
    <cellStyle name="40% - Accent2 6 2 2 2" xfId="2305"/>
    <cellStyle name="40% - Accent2 6 2 2 2 2" xfId="8278"/>
    <cellStyle name="40% - Accent2 6 2 2 3" xfId="3666"/>
    <cellStyle name="40% - Accent2 6 2 2 4" xfId="5230"/>
    <cellStyle name="40% - Accent2 6 2 2 5" xfId="5811"/>
    <cellStyle name="40% - Accent2 6 2 2 6" xfId="7697"/>
    <cellStyle name="40% - Accent2 6 2 3" xfId="2304"/>
    <cellStyle name="40% - Accent2 6 2 3 2" xfId="7989"/>
    <cellStyle name="40% - Accent2 6 2 4" xfId="3366"/>
    <cellStyle name="40% - Accent2 6 2 5" xfId="4941"/>
    <cellStyle name="40% - Accent2 6 2 6" xfId="5522"/>
    <cellStyle name="40% - Accent2 6 2 7" xfId="7408"/>
    <cellStyle name="40% - Accent2 6 3" xfId="533"/>
    <cellStyle name="40% - Accent2 6 3 2" xfId="2306"/>
    <cellStyle name="40% - Accent2 6 3 2 2" xfId="8135"/>
    <cellStyle name="40% - Accent2 6 3 3" xfId="3523"/>
    <cellStyle name="40% - Accent2 6 3 4" xfId="5087"/>
    <cellStyle name="40% - Accent2 6 3 5" xfId="5668"/>
    <cellStyle name="40% - Accent2 6 3 6" xfId="7554"/>
    <cellStyle name="40% - Accent2 6 4" xfId="2303"/>
    <cellStyle name="40% - Accent2 6 4 2" xfId="7846"/>
    <cellStyle name="40% - Accent2 6 5" xfId="3221"/>
    <cellStyle name="40% - Accent2 6 6" xfId="4798"/>
    <cellStyle name="40% - Accent2 6 7" xfId="5379"/>
    <cellStyle name="40% - Accent2 6 8" xfId="7265"/>
    <cellStyle name="40% - Accent2 7" xfId="534"/>
    <cellStyle name="40% - Accent2 7 2" xfId="535"/>
    <cellStyle name="40% - Accent2 7 2 2" xfId="2308"/>
    <cellStyle name="40% - Accent2 7 2 2 2" xfId="8151"/>
    <cellStyle name="40% - Accent2 7 2 3" xfId="3539"/>
    <cellStyle name="40% - Accent2 7 2 4" xfId="5103"/>
    <cellStyle name="40% - Accent2 7 2 5" xfId="5684"/>
    <cellStyle name="40% - Accent2 7 2 6" xfId="7570"/>
    <cellStyle name="40% - Accent2 7 3" xfId="2307"/>
    <cellStyle name="40% - Accent2 7 3 2" xfId="7862"/>
    <cellStyle name="40% - Accent2 7 4" xfId="3237"/>
    <cellStyle name="40% - Accent2 7 5" xfId="4814"/>
    <cellStyle name="40% - Accent2 7 6" xfId="5395"/>
    <cellStyle name="40% - Accent2 7 7" xfId="7281"/>
    <cellStyle name="40% - Accent2 8" xfId="536"/>
    <cellStyle name="40% - Accent2 8 2" xfId="2309"/>
    <cellStyle name="40% - Accent2 8 2 2" xfId="8009"/>
    <cellStyle name="40% - Accent2 8 3" xfId="3387"/>
    <cellStyle name="40% - Accent2 8 4" xfId="4961"/>
    <cellStyle name="40% - Accent2 8 5" xfId="5542"/>
    <cellStyle name="40% - Accent2 8 6" xfId="7428"/>
    <cellStyle name="40% - Accent2 9" xfId="1757"/>
    <cellStyle name="40% - Accent2 9 2" xfId="3007"/>
    <cellStyle name="40% - Accent2 9 3" xfId="3824"/>
    <cellStyle name="40% - Accent2 9 4" xfId="6457"/>
    <cellStyle name="40% - Accent2 9 5" xfId="8393"/>
    <cellStyle name="40% - Accent3" xfId="30" builtinId="39" customBuiltin="1"/>
    <cellStyle name="40% - Accent3 10" xfId="538"/>
    <cellStyle name="40% - Accent3 10 2" xfId="2311"/>
    <cellStyle name="40% - Accent3 10 2 2" xfId="4082"/>
    <cellStyle name="40% - Accent3 10 2 3" xfId="6460"/>
    <cellStyle name="40% - Accent3 10 3" xfId="3996"/>
    <cellStyle name="40% - Accent3 10 4" xfId="6459"/>
    <cellStyle name="40% - Accent3 10 5" xfId="8483"/>
    <cellStyle name="40% - Accent3 11" xfId="539"/>
    <cellStyle name="40% - Accent3 11 2" xfId="2312"/>
    <cellStyle name="40% - Accent3 11 3" xfId="3915"/>
    <cellStyle name="40% - Accent3 11 4" xfId="6461"/>
    <cellStyle name="40% - Accent3 11 5" xfId="8572"/>
    <cellStyle name="40% - Accent3 12" xfId="540"/>
    <cellStyle name="40% - Accent3 12 2" xfId="541"/>
    <cellStyle name="40% - Accent3 12 2 2" xfId="2314"/>
    <cellStyle name="40% - Accent3 12 2 3" xfId="3927"/>
    <cellStyle name="40% - Accent3 12 2 4" xfId="6463"/>
    <cellStyle name="40% - Accent3 12 3" xfId="2313"/>
    <cellStyle name="40% - Accent3 12 4" xfId="3184"/>
    <cellStyle name="40% - Accent3 12 5" xfId="6462"/>
    <cellStyle name="40% - Accent3 12 6" xfId="7724"/>
    <cellStyle name="40% - Accent3 13" xfId="542"/>
    <cellStyle name="40% - Accent3 13 2" xfId="2315"/>
    <cellStyle name="40% - Accent3 13 3" xfId="3180"/>
    <cellStyle name="40% - Accent3 13 4" xfId="6464"/>
    <cellStyle name="40% - Accent3 14" xfId="543"/>
    <cellStyle name="40% - Accent3 14 2" xfId="2316"/>
    <cellStyle name="40% - Accent3 14 3" xfId="3919"/>
    <cellStyle name="40% - Accent3 14 4" xfId="6465"/>
    <cellStyle name="40% - Accent3 15" xfId="544"/>
    <cellStyle name="40% - Accent3 15 2" xfId="2317"/>
    <cellStyle name="40% - Accent3 15 3" xfId="3861"/>
    <cellStyle name="40% - Accent3 15 4" xfId="6466"/>
    <cellStyle name="40% - Accent3 16" xfId="545"/>
    <cellStyle name="40% - Accent3 16 2" xfId="2318"/>
    <cellStyle name="40% - Accent3 16 3" xfId="3152"/>
    <cellStyle name="40% - Accent3 16 4" xfId="6467"/>
    <cellStyle name="40% - Accent3 17" xfId="546"/>
    <cellStyle name="40% - Accent3 17 2" xfId="2319"/>
    <cellStyle name="40% - Accent3 17 3" xfId="3083"/>
    <cellStyle name="40% - Accent3 17 4" xfId="6468"/>
    <cellStyle name="40% - Accent3 18" xfId="547"/>
    <cellStyle name="40% - Accent3 18 2" xfId="2320"/>
    <cellStyle name="40% - Accent3 18 3" xfId="3907"/>
    <cellStyle name="40% - Accent3 18 4" xfId="6469"/>
    <cellStyle name="40% - Accent3 19" xfId="1758"/>
    <cellStyle name="40% - Accent3 19 2" xfId="3008"/>
    <cellStyle name="40% - Accent3 19 3" xfId="4097"/>
    <cellStyle name="40% - Accent3 19 4" xfId="6470"/>
    <cellStyle name="40% - Accent3 2" xfId="548"/>
    <cellStyle name="40% - Accent3 2 10" xfId="3131"/>
    <cellStyle name="40% - Accent3 2 10 2" xfId="6472"/>
    <cellStyle name="40% - Accent3 2 11" xfId="3041"/>
    <cellStyle name="40% - Accent3 2 12" xfId="4730"/>
    <cellStyle name="40% - Accent3 2 13" xfId="5311"/>
    <cellStyle name="40% - Accent3 2 14" xfId="6471"/>
    <cellStyle name="40% - Accent3 2 15" xfId="7197"/>
    <cellStyle name="40% - Accent3 2 16" xfId="8639"/>
    <cellStyle name="40% - Accent3 2 2" xfId="549"/>
    <cellStyle name="40% - Accent3 2 2 10" xfId="6473"/>
    <cellStyle name="40% - Accent3 2 2 11" xfId="7243"/>
    <cellStyle name="40% - Accent3 2 2 2" xfId="550"/>
    <cellStyle name="40% - Accent3 2 2 2 10" xfId="7386"/>
    <cellStyle name="40% - Accent3 2 2 2 2" xfId="551"/>
    <cellStyle name="40% - Accent3 2 2 2 2 2" xfId="552"/>
    <cellStyle name="40% - Accent3 2 2 2 2 2 2" xfId="2325"/>
    <cellStyle name="40% - Accent3 2 2 2 2 2 3" xfId="3960"/>
    <cellStyle name="40% - Accent3 2 2 2 2 2 4" xfId="6476"/>
    <cellStyle name="40% - Accent3 2 2 2 2 2 5" xfId="8256"/>
    <cellStyle name="40% - Accent3 2 2 2 2 3" xfId="2324"/>
    <cellStyle name="40% - Accent3 2 2 2 2 3 2" xfId="6477"/>
    <cellStyle name="40% - Accent3 2 2 2 2 4" xfId="3644"/>
    <cellStyle name="40% - Accent3 2 2 2 2 5" xfId="3923"/>
    <cellStyle name="40% - Accent3 2 2 2 2 6" xfId="5208"/>
    <cellStyle name="40% - Accent3 2 2 2 2 7" xfId="5789"/>
    <cellStyle name="40% - Accent3 2 2 2 2 8" xfId="6475"/>
    <cellStyle name="40% - Accent3 2 2 2 2 9" xfId="7675"/>
    <cellStyle name="40% - Accent3 2 2 2 3" xfId="553"/>
    <cellStyle name="40% - Accent3 2 2 2 3 2" xfId="2326"/>
    <cellStyle name="40% - Accent3 2 2 2 3 3" xfId="3782"/>
    <cellStyle name="40% - Accent3 2 2 2 3 4" xfId="6478"/>
    <cellStyle name="40% - Accent3 2 2 2 3 5" xfId="7967"/>
    <cellStyle name="40% - Accent3 2 2 2 4" xfId="2323"/>
    <cellStyle name="40% - Accent3 2 2 2 4 2" xfId="6479"/>
    <cellStyle name="40% - Accent3 2 2 2 5" xfId="3344"/>
    <cellStyle name="40% - Accent3 2 2 2 6" xfId="3758"/>
    <cellStyle name="40% - Accent3 2 2 2 7" xfId="4919"/>
    <cellStyle name="40% - Accent3 2 2 2 8" xfId="5500"/>
    <cellStyle name="40% - Accent3 2 2 2 9" xfId="6474"/>
    <cellStyle name="40% - Accent3 2 2 3" xfId="554"/>
    <cellStyle name="40% - Accent3 2 2 3 2" xfId="555"/>
    <cellStyle name="40% - Accent3 2 2 3 2 2" xfId="2328"/>
    <cellStyle name="40% - Accent3 2 2 3 2 3" xfId="4015"/>
    <cellStyle name="40% - Accent3 2 2 3 2 4" xfId="6481"/>
    <cellStyle name="40% - Accent3 2 2 3 2 5" xfId="8113"/>
    <cellStyle name="40% - Accent3 2 2 3 3" xfId="2327"/>
    <cellStyle name="40% - Accent3 2 2 3 3 2" xfId="6482"/>
    <cellStyle name="40% - Accent3 2 2 3 4" xfId="3501"/>
    <cellStyle name="40% - Accent3 2 2 3 5" xfId="3791"/>
    <cellStyle name="40% - Accent3 2 2 3 6" xfId="5065"/>
    <cellStyle name="40% - Accent3 2 2 3 7" xfId="5646"/>
    <cellStyle name="40% - Accent3 2 2 3 8" xfId="6480"/>
    <cellStyle name="40% - Accent3 2 2 3 9" xfId="7532"/>
    <cellStyle name="40% - Accent3 2 2 4" xfId="556"/>
    <cellStyle name="40% - Accent3 2 2 4 2" xfId="2329"/>
    <cellStyle name="40% - Accent3 2 2 4 3" xfId="3681"/>
    <cellStyle name="40% - Accent3 2 2 4 4" xfId="6483"/>
    <cellStyle name="40% - Accent3 2 2 4 5" xfId="8460"/>
    <cellStyle name="40% - Accent3 2 2 5" xfId="2322"/>
    <cellStyle name="40% - Accent3 2 2 5 2" xfId="6484"/>
    <cellStyle name="40% - Accent3 2 2 5 3" xfId="8549"/>
    <cellStyle name="40% - Accent3 2 2 6" xfId="3199"/>
    <cellStyle name="40% - Accent3 2 2 6 2" xfId="7824"/>
    <cellStyle name="40% - Accent3 2 2 7" xfId="3689"/>
    <cellStyle name="40% - Accent3 2 2 8" xfId="4776"/>
    <cellStyle name="40% - Accent3 2 2 9" xfId="5357"/>
    <cellStyle name="40% - Accent3 2 3" xfId="557"/>
    <cellStyle name="40% - Accent3 2 3 10" xfId="7340"/>
    <cellStyle name="40% - Accent3 2 3 2" xfId="558"/>
    <cellStyle name="40% - Accent3 2 3 2 2" xfId="559"/>
    <cellStyle name="40% - Accent3 2 3 2 2 2" xfId="2332"/>
    <cellStyle name="40% - Accent3 2 3 2 2 3" xfId="3720"/>
    <cellStyle name="40% - Accent3 2 3 2 2 4" xfId="6487"/>
    <cellStyle name="40% - Accent3 2 3 2 2 5" xfId="8210"/>
    <cellStyle name="40% - Accent3 2 3 2 3" xfId="2331"/>
    <cellStyle name="40% - Accent3 2 3 2 3 2" xfId="6488"/>
    <cellStyle name="40% - Accent3 2 3 2 4" xfId="3598"/>
    <cellStyle name="40% - Accent3 2 3 2 5" xfId="3864"/>
    <cellStyle name="40% - Accent3 2 3 2 6" xfId="5162"/>
    <cellStyle name="40% - Accent3 2 3 2 7" xfId="5743"/>
    <cellStyle name="40% - Accent3 2 3 2 8" xfId="6486"/>
    <cellStyle name="40% - Accent3 2 3 2 9" xfId="7629"/>
    <cellStyle name="40% - Accent3 2 3 3" xfId="560"/>
    <cellStyle name="40% - Accent3 2 3 3 2" xfId="2333"/>
    <cellStyle name="40% - Accent3 2 3 3 3" xfId="4103"/>
    <cellStyle name="40% - Accent3 2 3 3 4" xfId="6489"/>
    <cellStyle name="40% - Accent3 2 3 3 5" xfId="7921"/>
    <cellStyle name="40% - Accent3 2 3 4" xfId="2330"/>
    <cellStyle name="40% - Accent3 2 3 4 2" xfId="6490"/>
    <cellStyle name="40% - Accent3 2 3 5" xfId="3298"/>
    <cellStyle name="40% - Accent3 2 3 6" xfId="3908"/>
    <cellStyle name="40% - Accent3 2 3 7" xfId="4873"/>
    <cellStyle name="40% - Accent3 2 3 8" xfId="5454"/>
    <cellStyle name="40% - Accent3 2 3 9" xfId="6485"/>
    <cellStyle name="40% - Accent3 2 4" xfId="561"/>
    <cellStyle name="40% - Accent3 2 4 2" xfId="562"/>
    <cellStyle name="40% - Accent3 2 4 2 2" xfId="2335"/>
    <cellStyle name="40% - Accent3 2 4 2 3" xfId="4105"/>
    <cellStyle name="40% - Accent3 2 4 2 4" xfId="6492"/>
    <cellStyle name="40% - Accent3 2 4 2 5" xfId="8067"/>
    <cellStyle name="40% - Accent3 2 4 3" xfId="2334"/>
    <cellStyle name="40% - Accent3 2 4 3 2" xfId="6493"/>
    <cellStyle name="40% - Accent3 2 4 4" xfId="3455"/>
    <cellStyle name="40% - Accent3 2 4 5" xfId="4104"/>
    <cellStyle name="40% - Accent3 2 4 6" xfId="5019"/>
    <cellStyle name="40% - Accent3 2 4 7" xfId="5600"/>
    <cellStyle name="40% - Accent3 2 4 8" xfId="6491"/>
    <cellStyle name="40% - Accent3 2 4 9" xfId="7486"/>
    <cellStyle name="40% - Accent3 2 5" xfId="563"/>
    <cellStyle name="40% - Accent3 2 5 2" xfId="564"/>
    <cellStyle name="40% - Accent3 2 5 2 2" xfId="2337"/>
    <cellStyle name="40% - Accent3 2 5 2 3" xfId="4107"/>
    <cellStyle name="40% - Accent3 2 5 2 4" xfId="6495"/>
    <cellStyle name="40% - Accent3 2 5 3" xfId="2336"/>
    <cellStyle name="40% - Accent3 2 5 4" xfId="4106"/>
    <cellStyle name="40% - Accent3 2 5 5" xfId="6494"/>
    <cellStyle name="40% - Accent3 2 5 6" xfId="8305"/>
    <cellStyle name="40% - Accent3 2 6" xfId="565"/>
    <cellStyle name="40% - Accent3 2 6 2" xfId="2338"/>
    <cellStyle name="40% - Accent3 2 6 3" xfId="4108"/>
    <cellStyle name="40% - Accent3 2 6 4" xfId="6496"/>
    <cellStyle name="40% - Accent3 2 6 5" xfId="8414"/>
    <cellStyle name="40% - Accent3 2 7" xfId="566"/>
    <cellStyle name="40% - Accent3 2 7 2" xfId="2339"/>
    <cellStyle name="40% - Accent3 2 7 3" xfId="4109"/>
    <cellStyle name="40% - Accent3 2 7 4" xfId="6497"/>
    <cellStyle name="40% - Accent3 2 7 5" xfId="8503"/>
    <cellStyle name="40% - Accent3 2 8" xfId="1825"/>
    <cellStyle name="40% - Accent3 2 8 2" xfId="4110"/>
    <cellStyle name="40% - Accent3 2 8 3" xfId="6498"/>
    <cellStyle name="40% - Accent3 2 8 4" xfId="7778"/>
    <cellStyle name="40% - Accent3 2 9" xfId="2321"/>
    <cellStyle name="40% - Accent3 2 9 2" xfId="4111"/>
    <cellStyle name="40% - Accent3 2 9 3" xfId="6499"/>
    <cellStyle name="40% - Accent3 20" xfId="1799"/>
    <cellStyle name="40% - Accent3 20 2" xfId="4112"/>
    <cellStyle name="40% - Accent3 20 3" xfId="6500"/>
    <cellStyle name="40% - Accent3 21" xfId="2310"/>
    <cellStyle name="40% - Accent3 21 2" xfId="4113"/>
    <cellStyle name="40% - Accent3 21 3" xfId="6501"/>
    <cellStyle name="40% - Accent3 22" xfId="3037"/>
    <cellStyle name="40% - Accent3 23" xfId="3784"/>
    <cellStyle name="40% - Accent3 24" xfId="4676"/>
    <cellStyle name="40% - Accent3 25" xfId="5257"/>
    <cellStyle name="40% - Accent3 26" xfId="6458"/>
    <cellStyle name="40% - Accent3 27" xfId="7123"/>
    <cellStyle name="40% - Accent3 28" xfId="7143"/>
    <cellStyle name="40% - Accent3 29" xfId="537"/>
    <cellStyle name="40% - Accent3 3" xfId="567"/>
    <cellStyle name="40% - Accent3 3 10" xfId="5334"/>
    <cellStyle name="40% - Accent3 3 11" xfId="6502"/>
    <cellStyle name="40% - Accent3 3 12" xfId="7220"/>
    <cellStyle name="40% - Accent3 3 2" xfId="568"/>
    <cellStyle name="40% - Accent3 3 2 10" xfId="7363"/>
    <cellStyle name="40% - Accent3 3 2 2" xfId="569"/>
    <cellStyle name="40% - Accent3 3 2 2 2" xfId="570"/>
    <cellStyle name="40% - Accent3 3 2 2 2 2" xfId="2343"/>
    <cellStyle name="40% - Accent3 3 2 2 2 3" xfId="4117"/>
    <cellStyle name="40% - Accent3 3 2 2 2 4" xfId="6505"/>
    <cellStyle name="40% - Accent3 3 2 2 2 5" xfId="8233"/>
    <cellStyle name="40% - Accent3 3 2 2 3" xfId="2342"/>
    <cellStyle name="40% - Accent3 3 2 2 3 2" xfId="6506"/>
    <cellStyle name="40% - Accent3 3 2 2 4" xfId="3621"/>
    <cellStyle name="40% - Accent3 3 2 2 5" xfId="4116"/>
    <cellStyle name="40% - Accent3 3 2 2 6" xfId="5185"/>
    <cellStyle name="40% - Accent3 3 2 2 7" xfId="5766"/>
    <cellStyle name="40% - Accent3 3 2 2 8" xfId="6504"/>
    <cellStyle name="40% - Accent3 3 2 2 9" xfId="7652"/>
    <cellStyle name="40% - Accent3 3 2 3" xfId="571"/>
    <cellStyle name="40% - Accent3 3 2 3 2" xfId="2344"/>
    <cellStyle name="40% - Accent3 3 2 3 3" xfId="4118"/>
    <cellStyle name="40% - Accent3 3 2 3 4" xfId="6507"/>
    <cellStyle name="40% - Accent3 3 2 3 5" xfId="7944"/>
    <cellStyle name="40% - Accent3 3 2 4" xfId="2341"/>
    <cellStyle name="40% - Accent3 3 2 4 2" xfId="6508"/>
    <cellStyle name="40% - Accent3 3 2 5" xfId="3321"/>
    <cellStyle name="40% - Accent3 3 2 6" xfId="4115"/>
    <cellStyle name="40% - Accent3 3 2 7" xfId="4896"/>
    <cellStyle name="40% - Accent3 3 2 8" xfId="5477"/>
    <cellStyle name="40% - Accent3 3 2 9" xfId="6503"/>
    <cellStyle name="40% - Accent3 3 3" xfId="572"/>
    <cellStyle name="40% - Accent3 3 3 2" xfId="573"/>
    <cellStyle name="40% - Accent3 3 3 2 2" xfId="2346"/>
    <cellStyle name="40% - Accent3 3 3 2 3" xfId="4120"/>
    <cellStyle name="40% - Accent3 3 3 2 4" xfId="6510"/>
    <cellStyle name="40% - Accent3 3 3 2 5" xfId="8090"/>
    <cellStyle name="40% - Accent3 3 3 3" xfId="2345"/>
    <cellStyle name="40% - Accent3 3 3 3 2" xfId="6511"/>
    <cellStyle name="40% - Accent3 3 3 4" xfId="3478"/>
    <cellStyle name="40% - Accent3 3 3 5" xfId="4119"/>
    <cellStyle name="40% - Accent3 3 3 6" xfId="5042"/>
    <cellStyle name="40% - Accent3 3 3 7" xfId="5623"/>
    <cellStyle name="40% - Accent3 3 3 8" xfId="6509"/>
    <cellStyle name="40% - Accent3 3 3 9" xfId="7509"/>
    <cellStyle name="40% - Accent3 3 4" xfId="574"/>
    <cellStyle name="40% - Accent3 3 4 2" xfId="2347"/>
    <cellStyle name="40% - Accent3 3 4 3" xfId="4121"/>
    <cellStyle name="40% - Accent3 3 4 4" xfId="6512"/>
    <cellStyle name="40% - Accent3 3 4 5" xfId="8437"/>
    <cellStyle name="40% - Accent3 3 5" xfId="575"/>
    <cellStyle name="40% - Accent3 3 5 2" xfId="2348"/>
    <cellStyle name="40% - Accent3 3 5 3" xfId="4122"/>
    <cellStyle name="40% - Accent3 3 5 4" xfId="6513"/>
    <cellStyle name="40% - Accent3 3 5 5" xfId="8526"/>
    <cellStyle name="40% - Accent3 3 6" xfId="2340"/>
    <cellStyle name="40% - Accent3 3 6 2" xfId="6514"/>
    <cellStyle name="40% - Accent3 3 6 3" xfId="7801"/>
    <cellStyle name="40% - Accent3 3 7" xfId="3173"/>
    <cellStyle name="40% - Accent3 3 8" xfId="4114"/>
    <cellStyle name="40% - Accent3 3 9" xfId="4753"/>
    <cellStyle name="40% - Accent3 30" xfId="8594"/>
    <cellStyle name="40% - Accent3 4" xfId="576"/>
    <cellStyle name="40% - Accent3 4 10" xfId="6515"/>
    <cellStyle name="40% - Accent3 4 11" xfId="7177"/>
    <cellStyle name="40% - Accent3 4 2" xfId="577"/>
    <cellStyle name="40% - Accent3 4 2 10" xfId="7320"/>
    <cellStyle name="40% - Accent3 4 2 2" xfId="578"/>
    <cellStyle name="40% - Accent3 4 2 2 2" xfId="579"/>
    <cellStyle name="40% - Accent3 4 2 2 2 2" xfId="2352"/>
    <cellStyle name="40% - Accent3 4 2 2 2 3" xfId="4126"/>
    <cellStyle name="40% - Accent3 4 2 2 2 4" xfId="6518"/>
    <cellStyle name="40% - Accent3 4 2 2 2 5" xfId="8190"/>
    <cellStyle name="40% - Accent3 4 2 2 3" xfId="2351"/>
    <cellStyle name="40% - Accent3 4 2 2 3 2" xfId="6519"/>
    <cellStyle name="40% - Accent3 4 2 2 4" xfId="3578"/>
    <cellStyle name="40% - Accent3 4 2 2 5" xfId="4125"/>
    <cellStyle name="40% - Accent3 4 2 2 6" xfId="5142"/>
    <cellStyle name="40% - Accent3 4 2 2 7" xfId="5723"/>
    <cellStyle name="40% - Accent3 4 2 2 8" xfId="6517"/>
    <cellStyle name="40% - Accent3 4 2 2 9" xfId="7609"/>
    <cellStyle name="40% - Accent3 4 2 3" xfId="580"/>
    <cellStyle name="40% - Accent3 4 2 3 2" xfId="2353"/>
    <cellStyle name="40% - Accent3 4 2 3 3" xfId="4127"/>
    <cellStyle name="40% - Accent3 4 2 3 4" xfId="6520"/>
    <cellStyle name="40% - Accent3 4 2 3 5" xfId="7901"/>
    <cellStyle name="40% - Accent3 4 2 4" xfId="2350"/>
    <cellStyle name="40% - Accent3 4 2 4 2" xfId="6521"/>
    <cellStyle name="40% - Accent3 4 2 5" xfId="3278"/>
    <cellStyle name="40% - Accent3 4 2 6" xfId="4124"/>
    <cellStyle name="40% - Accent3 4 2 7" xfId="4853"/>
    <cellStyle name="40% - Accent3 4 2 8" xfId="5434"/>
    <cellStyle name="40% - Accent3 4 2 9" xfId="6516"/>
    <cellStyle name="40% - Accent3 4 3" xfId="581"/>
    <cellStyle name="40% - Accent3 4 3 2" xfId="582"/>
    <cellStyle name="40% - Accent3 4 3 2 2" xfId="2355"/>
    <cellStyle name="40% - Accent3 4 3 2 3" xfId="4129"/>
    <cellStyle name="40% - Accent3 4 3 2 4" xfId="6523"/>
    <cellStyle name="40% - Accent3 4 3 2 5" xfId="8050"/>
    <cellStyle name="40% - Accent3 4 3 3" xfId="2354"/>
    <cellStyle name="40% - Accent3 4 3 3 2" xfId="6524"/>
    <cellStyle name="40% - Accent3 4 3 4" xfId="3438"/>
    <cellStyle name="40% - Accent3 4 3 5" xfId="4128"/>
    <cellStyle name="40% - Accent3 4 3 6" xfId="5002"/>
    <cellStyle name="40% - Accent3 4 3 7" xfId="5583"/>
    <cellStyle name="40% - Accent3 4 3 8" xfId="6522"/>
    <cellStyle name="40% - Accent3 4 3 9" xfId="7469"/>
    <cellStyle name="40% - Accent3 4 4" xfId="583"/>
    <cellStyle name="40% - Accent3 4 4 2" xfId="2356"/>
    <cellStyle name="40% - Accent3 4 4 3" xfId="4130"/>
    <cellStyle name="40% - Accent3 4 4 4" xfId="6525"/>
    <cellStyle name="40% - Accent3 4 4 5" xfId="7758"/>
    <cellStyle name="40% - Accent3 4 5" xfId="2349"/>
    <cellStyle name="40% - Accent3 4 5 2" xfId="6526"/>
    <cellStyle name="40% - Accent3 4 6" xfId="3109"/>
    <cellStyle name="40% - Accent3 4 7" xfId="4123"/>
    <cellStyle name="40% - Accent3 4 8" xfId="4710"/>
    <cellStyle name="40% - Accent3 4 9" xfId="5291"/>
    <cellStyle name="40% - Accent3 5" xfId="584"/>
    <cellStyle name="40% - Accent3 5 10" xfId="6527"/>
    <cellStyle name="40% - Accent3 5 11" xfId="7160"/>
    <cellStyle name="40% - Accent3 5 2" xfId="585"/>
    <cellStyle name="40% - Accent3 5 2 10" xfId="7303"/>
    <cellStyle name="40% - Accent3 5 2 2" xfId="586"/>
    <cellStyle name="40% - Accent3 5 2 2 2" xfId="587"/>
    <cellStyle name="40% - Accent3 5 2 2 2 2" xfId="2360"/>
    <cellStyle name="40% - Accent3 5 2 2 2 3" xfId="4134"/>
    <cellStyle name="40% - Accent3 5 2 2 2 4" xfId="6530"/>
    <cellStyle name="40% - Accent3 5 2 2 2 5" xfId="8173"/>
    <cellStyle name="40% - Accent3 5 2 2 3" xfId="2359"/>
    <cellStyle name="40% - Accent3 5 2 2 3 2" xfId="6531"/>
    <cellStyle name="40% - Accent3 5 2 2 4" xfId="3561"/>
    <cellStyle name="40% - Accent3 5 2 2 5" xfId="4133"/>
    <cellStyle name="40% - Accent3 5 2 2 6" xfId="5125"/>
    <cellStyle name="40% - Accent3 5 2 2 7" xfId="5706"/>
    <cellStyle name="40% - Accent3 5 2 2 8" xfId="6529"/>
    <cellStyle name="40% - Accent3 5 2 2 9" xfId="7592"/>
    <cellStyle name="40% - Accent3 5 2 3" xfId="588"/>
    <cellStyle name="40% - Accent3 5 2 3 2" xfId="2361"/>
    <cellStyle name="40% - Accent3 5 2 3 3" xfId="4135"/>
    <cellStyle name="40% - Accent3 5 2 3 4" xfId="6532"/>
    <cellStyle name="40% - Accent3 5 2 3 5" xfId="7884"/>
    <cellStyle name="40% - Accent3 5 2 4" xfId="2358"/>
    <cellStyle name="40% - Accent3 5 2 4 2" xfId="6533"/>
    <cellStyle name="40% - Accent3 5 2 5" xfId="3261"/>
    <cellStyle name="40% - Accent3 5 2 6" xfId="4132"/>
    <cellStyle name="40% - Accent3 5 2 7" xfId="4836"/>
    <cellStyle name="40% - Accent3 5 2 8" xfId="5417"/>
    <cellStyle name="40% - Accent3 5 2 9" xfId="6528"/>
    <cellStyle name="40% - Accent3 5 3" xfId="589"/>
    <cellStyle name="40% - Accent3 5 3 2" xfId="590"/>
    <cellStyle name="40% - Accent3 5 3 2 2" xfId="2363"/>
    <cellStyle name="40% - Accent3 5 3 2 3" xfId="4137"/>
    <cellStyle name="40% - Accent3 5 3 2 4" xfId="6535"/>
    <cellStyle name="40% - Accent3 5 3 2 5" xfId="8033"/>
    <cellStyle name="40% - Accent3 5 3 3" xfId="2362"/>
    <cellStyle name="40% - Accent3 5 3 3 2" xfId="6536"/>
    <cellStyle name="40% - Accent3 5 3 4" xfId="3421"/>
    <cellStyle name="40% - Accent3 5 3 5" xfId="4136"/>
    <cellStyle name="40% - Accent3 5 3 6" xfId="4985"/>
    <cellStyle name="40% - Accent3 5 3 7" xfId="5566"/>
    <cellStyle name="40% - Accent3 5 3 8" xfId="6534"/>
    <cellStyle name="40% - Accent3 5 3 9" xfId="7452"/>
    <cellStyle name="40% - Accent3 5 4" xfId="591"/>
    <cellStyle name="40% - Accent3 5 4 2" xfId="2364"/>
    <cellStyle name="40% - Accent3 5 4 3" xfId="4138"/>
    <cellStyle name="40% - Accent3 5 4 4" xfId="6537"/>
    <cellStyle name="40% - Accent3 5 4 5" xfId="7741"/>
    <cellStyle name="40% - Accent3 5 5" xfId="2357"/>
    <cellStyle name="40% - Accent3 5 5 2" xfId="6538"/>
    <cellStyle name="40% - Accent3 5 6" xfId="3092"/>
    <cellStyle name="40% - Accent3 5 7" xfId="4131"/>
    <cellStyle name="40% - Accent3 5 8" xfId="4693"/>
    <cellStyle name="40% - Accent3 5 9" xfId="5274"/>
    <cellStyle name="40% - Accent3 6" xfId="592"/>
    <cellStyle name="40% - Accent3 6 10" xfId="6539"/>
    <cellStyle name="40% - Accent3 6 11" xfId="7266"/>
    <cellStyle name="40% - Accent3 6 2" xfId="593"/>
    <cellStyle name="40% - Accent3 6 2 10" xfId="7409"/>
    <cellStyle name="40% - Accent3 6 2 2" xfId="594"/>
    <cellStyle name="40% - Accent3 6 2 2 2" xfId="595"/>
    <cellStyle name="40% - Accent3 6 2 2 2 2" xfId="2368"/>
    <cellStyle name="40% - Accent3 6 2 2 2 3" xfId="4142"/>
    <cellStyle name="40% - Accent3 6 2 2 2 4" xfId="6542"/>
    <cellStyle name="40% - Accent3 6 2 2 2 5" xfId="8279"/>
    <cellStyle name="40% - Accent3 6 2 2 3" xfId="2367"/>
    <cellStyle name="40% - Accent3 6 2 2 3 2" xfId="6543"/>
    <cellStyle name="40% - Accent3 6 2 2 4" xfId="3667"/>
    <cellStyle name="40% - Accent3 6 2 2 5" xfId="4141"/>
    <cellStyle name="40% - Accent3 6 2 2 6" xfId="5231"/>
    <cellStyle name="40% - Accent3 6 2 2 7" xfId="5812"/>
    <cellStyle name="40% - Accent3 6 2 2 8" xfId="6541"/>
    <cellStyle name="40% - Accent3 6 2 2 9" xfId="7698"/>
    <cellStyle name="40% - Accent3 6 2 3" xfId="596"/>
    <cellStyle name="40% - Accent3 6 2 3 2" xfId="2369"/>
    <cellStyle name="40% - Accent3 6 2 3 3" xfId="4143"/>
    <cellStyle name="40% - Accent3 6 2 3 4" xfId="6544"/>
    <cellStyle name="40% - Accent3 6 2 3 5" xfId="7990"/>
    <cellStyle name="40% - Accent3 6 2 4" xfId="2366"/>
    <cellStyle name="40% - Accent3 6 2 4 2" xfId="6545"/>
    <cellStyle name="40% - Accent3 6 2 5" xfId="3367"/>
    <cellStyle name="40% - Accent3 6 2 6" xfId="4140"/>
    <cellStyle name="40% - Accent3 6 2 7" xfId="4942"/>
    <cellStyle name="40% - Accent3 6 2 8" xfId="5523"/>
    <cellStyle name="40% - Accent3 6 2 9" xfId="6540"/>
    <cellStyle name="40% - Accent3 6 3" xfId="597"/>
    <cellStyle name="40% - Accent3 6 3 2" xfId="598"/>
    <cellStyle name="40% - Accent3 6 3 2 2" xfId="2371"/>
    <cellStyle name="40% - Accent3 6 3 2 3" xfId="4145"/>
    <cellStyle name="40% - Accent3 6 3 2 4" xfId="6547"/>
    <cellStyle name="40% - Accent3 6 3 2 5" xfId="8136"/>
    <cellStyle name="40% - Accent3 6 3 3" xfId="2370"/>
    <cellStyle name="40% - Accent3 6 3 3 2" xfId="6548"/>
    <cellStyle name="40% - Accent3 6 3 4" xfId="3524"/>
    <cellStyle name="40% - Accent3 6 3 5" xfId="4144"/>
    <cellStyle name="40% - Accent3 6 3 6" xfId="5088"/>
    <cellStyle name="40% - Accent3 6 3 7" xfId="5669"/>
    <cellStyle name="40% - Accent3 6 3 8" xfId="6546"/>
    <cellStyle name="40% - Accent3 6 3 9" xfId="7555"/>
    <cellStyle name="40% - Accent3 6 4" xfId="599"/>
    <cellStyle name="40% - Accent3 6 4 2" xfId="2372"/>
    <cellStyle name="40% - Accent3 6 4 3" xfId="4146"/>
    <cellStyle name="40% - Accent3 6 4 4" xfId="6549"/>
    <cellStyle name="40% - Accent3 6 4 5" xfId="7847"/>
    <cellStyle name="40% - Accent3 6 5" xfId="2365"/>
    <cellStyle name="40% - Accent3 6 5 2" xfId="6550"/>
    <cellStyle name="40% - Accent3 6 6" xfId="3222"/>
    <cellStyle name="40% - Accent3 6 7" xfId="4139"/>
    <cellStyle name="40% - Accent3 6 8" xfId="4799"/>
    <cellStyle name="40% - Accent3 6 9" xfId="5380"/>
    <cellStyle name="40% - Accent3 7" xfId="600"/>
    <cellStyle name="40% - Accent3 7 10" xfId="7283"/>
    <cellStyle name="40% - Accent3 7 2" xfId="601"/>
    <cellStyle name="40% - Accent3 7 2 2" xfId="602"/>
    <cellStyle name="40% - Accent3 7 2 2 2" xfId="2375"/>
    <cellStyle name="40% - Accent3 7 2 2 3" xfId="4149"/>
    <cellStyle name="40% - Accent3 7 2 2 4" xfId="6553"/>
    <cellStyle name="40% - Accent3 7 2 2 5" xfId="8153"/>
    <cellStyle name="40% - Accent3 7 2 3" xfId="2374"/>
    <cellStyle name="40% - Accent3 7 2 3 2" xfId="6554"/>
    <cellStyle name="40% - Accent3 7 2 4" xfId="3541"/>
    <cellStyle name="40% - Accent3 7 2 5" xfId="4148"/>
    <cellStyle name="40% - Accent3 7 2 6" xfId="5105"/>
    <cellStyle name="40% - Accent3 7 2 7" xfId="5686"/>
    <cellStyle name="40% - Accent3 7 2 8" xfId="6552"/>
    <cellStyle name="40% - Accent3 7 2 9" xfId="7572"/>
    <cellStyle name="40% - Accent3 7 3" xfId="603"/>
    <cellStyle name="40% - Accent3 7 3 2" xfId="2376"/>
    <cellStyle name="40% - Accent3 7 3 3" xfId="4150"/>
    <cellStyle name="40% - Accent3 7 3 4" xfId="6555"/>
    <cellStyle name="40% - Accent3 7 3 5" xfId="7864"/>
    <cellStyle name="40% - Accent3 7 4" xfId="2373"/>
    <cellStyle name="40% - Accent3 7 4 2" xfId="6556"/>
    <cellStyle name="40% - Accent3 7 5" xfId="3239"/>
    <cellStyle name="40% - Accent3 7 6" xfId="4147"/>
    <cellStyle name="40% - Accent3 7 7" xfId="4816"/>
    <cellStyle name="40% - Accent3 7 8" xfId="5397"/>
    <cellStyle name="40% - Accent3 7 9" xfId="6551"/>
    <cellStyle name="40% - Accent3 8" xfId="604"/>
    <cellStyle name="40% - Accent3 8 2" xfId="605"/>
    <cellStyle name="40% - Accent3 8 2 2" xfId="2378"/>
    <cellStyle name="40% - Accent3 8 2 3" xfId="4152"/>
    <cellStyle name="40% - Accent3 8 2 4" xfId="6558"/>
    <cellStyle name="40% - Accent3 8 2 5" xfId="8010"/>
    <cellStyle name="40% - Accent3 8 3" xfId="2377"/>
    <cellStyle name="40% - Accent3 8 3 2" xfId="6559"/>
    <cellStyle name="40% - Accent3 8 4" xfId="3388"/>
    <cellStyle name="40% - Accent3 8 5" xfId="4151"/>
    <cellStyle name="40% - Accent3 8 6" xfId="4962"/>
    <cellStyle name="40% - Accent3 8 7" xfId="5543"/>
    <cellStyle name="40% - Accent3 8 8" xfId="6557"/>
    <cellStyle name="40% - Accent3 8 9" xfId="7429"/>
    <cellStyle name="40% - Accent3 9" xfId="606"/>
    <cellStyle name="40% - Accent3 9 2" xfId="2379"/>
    <cellStyle name="40% - Accent3 9 3" xfId="4153"/>
    <cellStyle name="40% - Accent3 9 4" xfId="6560"/>
    <cellStyle name="40% - Accent3 9 5" xfId="8394"/>
    <cellStyle name="40% - Accent4" xfId="34" builtinId="43" customBuiltin="1"/>
    <cellStyle name="40% - Accent4 10" xfId="608"/>
    <cellStyle name="40% - Accent4 10 2" xfId="2381"/>
    <cellStyle name="40% - Accent4 10 2 2" xfId="4156"/>
    <cellStyle name="40% - Accent4 10 2 3" xfId="6563"/>
    <cellStyle name="40% - Accent4 10 3" xfId="4155"/>
    <cellStyle name="40% - Accent4 10 4" xfId="6562"/>
    <cellStyle name="40% - Accent4 10 5" xfId="8484"/>
    <cellStyle name="40% - Accent4 11" xfId="609"/>
    <cellStyle name="40% - Accent4 11 2" xfId="2382"/>
    <cellStyle name="40% - Accent4 11 3" xfId="4157"/>
    <cellStyle name="40% - Accent4 11 4" xfId="6564"/>
    <cellStyle name="40% - Accent4 11 5" xfId="8573"/>
    <cellStyle name="40% - Accent4 12" xfId="610"/>
    <cellStyle name="40% - Accent4 12 2" xfId="611"/>
    <cellStyle name="40% - Accent4 12 2 2" xfId="2384"/>
    <cellStyle name="40% - Accent4 12 2 3" xfId="4159"/>
    <cellStyle name="40% - Accent4 12 2 4" xfId="6566"/>
    <cellStyle name="40% - Accent4 12 3" xfId="2383"/>
    <cellStyle name="40% - Accent4 12 4" xfId="4158"/>
    <cellStyle name="40% - Accent4 12 5" xfId="6565"/>
    <cellStyle name="40% - Accent4 12 6" xfId="7725"/>
    <cellStyle name="40% - Accent4 13" xfId="612"/>
    <cellStyle name="40% - Accent4 13 2" xfId="2385"/>
    <cellStyle name="40% - Accent4 13 3" xfId="4160"/>
    <cellStyle name="40% - Accent4 13 4" xfId="6567"/>
    <cellStyle name="40% - Accent4 14" xfId="613"/>
    <cellStyle name="40% - Accent4 14 2" xfId="2386"/>
    <cellStyle name="40% - Accent4 14 3" xfId="4161"/>
    <cellStyle name="40% - Accent4 14 4" xfId="6568"/>
    <cellStyle name="40% - Accent4 15" xfId="614"/>
    <cellStyle name="40% - Accent4 15 2" xfId="2387"/>
    <cellStyle name="40% - Accent4 15 3" xfId="4162"/>
    <cellStyle name="40% - Accent4 15 4" xfId="6569"/>
    <cellStyle name="40% - Accent4 16" xfId="615"/>
    <cellStyle name="40% - Accent4 16 2" xfId="2388"/>
    <cellStyle name="40% - Accent4 16 3" xfId="4163"/>
    <cellStyle name="40% - Accent4 16 4" xfId="6570"/>
    <cellStyle name="40% - Accent4 17" xfId="616"/>
    <cellStyle name="40% - Accent4 17 2" xfId="2389"/>
    <cellStyle name="40% - Accent4 17 3" xfId="4164"/>
    <cellStyle name="40% - Accent4 17 4" xfId="6571"/>
    <cellStyle name="40% - Accent4 18" xfId="617"/>
    <cellStyle name="40% - Accent4 18 2" xfId="2390"/>
    <cellStyle name="40% - Accent4 18 3" xfId="4165"/>
    <cellStyle name="40% - Accent4 18 4" xfId="6572"/>
    <cellStyle name="40% - Accent4 19" xfId="1759"/>
    <cellStyle name="40% - Accent4 19 2" xfId="3009"/>
    <cellStyle name="40% - Accent4 19 3" xfId="4166"/>
    <cellStyle name="40% - Accent4 19 4" xfId="6573"/>
    <cellStyle name="40% - Accent4 2" xfId="618"/>
    <cellStyle name="40% - Accent4 2 10" xfId="3133"/>
    <cellStyle name="40% - Accent4 2 10 2" xfId="6575"/>
    <cellStyle name="40% - Accent4 2 11" xfId="4167"/>
    <cellStyle name="40% - Accent4 2 12" xfId="4732"/>
    <cellStyle name="40% - Accent4 2 13" xfId="5313"/>
    <cellStyle name="40% - Accent4 2 14" xfId="6574"/>
    <cellStyle name="40% - Accent4 2 15" xfId="7199"/>
    <cellStyle name="40% - Accent4 2 16" xfId="8643"/>
    <cellStyle name="40% - Accent4 2 2" xfId="619"/>
    <cellStyle name="40% - Accent4 2 2 10" xfId="6576"/>
    <cellStyle name="40% - Accent4 2 2 11" xfId="7245"/>
    <cellStyle name="40% - Accent4 2 2 2" xfId="620"/>
    <cellStyle name="40% - Accent4 2 2 2 10" xfId="7388"/>
    <cellStyle name="40% - Accent4 2 2 2 2" xfId="621"/>
    <cellStyle name="40% - Accent4 2 2 2 2 2" xfId="622"/>
    <cellStyle name="40% - Accent4 2 2 2 2 2 2" xfId="2395"/>
    <cellStyle name="40% - Accent4 2 2 2 2 2 3" xfId="4171"/>
    <cellStyle name="40% - Accent4 2 2 2 2 2 4" xfId="6579"/>
    <cellStyle name="40% - Accent4 2 2 2 2 2 5" xfId="8258"/>
    <cellStyle name="40% - Accent4 2 2 2 2 3" xfId="2394"/>
    <cellStyle name="40% - Accent4 2 2 2 2 3 2" xfId="6580"/>
    <cellStyle name="40% - Accent4 2 2 2 2 4" xfId="3646"/>
    <cellStyle name="40% - Accent4 2 2 2 2 5" xfId="4170"/>
    <cellStyle name="40% - Accent4 2 2 2 2 6" xfId="5210"/>
    <cellStyle name="40% - Accent4 2 2 2 2 7" xfId="5791"/>
    <cellStyle name="40% - Accent4 2 2 2 2 8" xfId="6578"/>
    <cellStyle name="40% - Accent4 2 2 2 2 9" xfId="7677"/>
    <cellStyle name="40% - Accent4 2 2 2 3" xfId="623"/>
    <cellStyle name="40% - Accent4 2 2 2 3 2" xfId="2396"/>
    <cellStyle name="40% - Accent4 2 2 2 3 3" xfId="4172"/>
    <cellStyle name="40% - Accent4 2 2 2 3 4" xfId="6581"/>
    <cellStyle name="40% - Accent4 2 2 2 3 5" xfId="7969"/>
    <cellStyle name="40% - Accent4 2 2 2 4" xfId="2393"/>
    <cellStyle name="40% - Accent4 2 2 2 4 2" xfId="6582"/>
    <cellStyle name="40% - Accent4 2 2 2 5" xfId="3346"/>
    <cellStyle name="40% - Accent4 2 2 2 6" xfId="4169"/>
    <cellStyle name="40% - Accent4 2 2 2 7" xfId="4921"/>
    <cellStyle name="40% - Accent4 2 2 2 8" xfId="5502"/>
    <cellStyle name="40% - Accent4 2 2 2 9" xfId="6577"/>
    <cellStyle name="40% - Accent4 2 2 3" xfId="624"/>
    <cellStyle name="40% - Accent4 2 2 3 2" xfId="625"/>
    <cellStyle name="40% - Accent4 2 2 3 2 2" xfId="2398"/>
    <cellStyle name="40% - Accent4 2 2 3 2 3" xfId="4174"/>
    <cellStyle name="40% - Accent4 2 2 3 2 4" xfId="6584"/>
    <cellStyle name="40% - Accent4 2 2 3 2 5" xfId="8115"/>
    <cellStyle name="40% - Accent4 2 2 3 3" xfId="2397"/>
    <cellStyle name="40% - Accent4 2 2 3 3 2" xfId="6585"/>
    <cellStyle name="40% - Accent4 2 2 3 4" xfId="3503"/>
    <cellStyle name="40% - Accent4 2 2 3 5" xfId="4173"/>
    <cellStyle name="40% - Accent4 2 2 3 6" xfId="5067"/>
    <cellStyle name="40% - Accent4 2 2 3 7" xfId="5648"/>
    <cellStyle name="40% - Accent4 2 2 3 8" xfId="6583"/>
    <cellStyle name="40% - Accent4 2 2 3 9" xfId="7534"/>
    <cellStyle name="40% - Accent4 2 2 4" xfId="626"/>
    <cellStyle name="40% - Accent4 2 2 4 2" xfId="2399"/>
    <cellStyle name="40% - Accent4 2 2 4 3" xfId="4175"/>
    <cellStyle name="40% - Accent4 2 2 4 4" xfId="6586"/>
    <cellStyle name="40% - Accent4 2 2 4 5" xfId="8462"/>
    <cellStyle name="40% - Accent4 2 2 5" xfId="2392"/>
    <cellStyle name="40% - Accent4 2 2 5 2" xfId="6587"/>
    <cellStyle name="40% - Accent4 2 2 5 3" xfId="8551"/>
    <cellStyle name="40% - Accent4 2 2 6" xfId="3201"/>
    <cellStyle name="40% - Accent4 2 2 6 2" xfId="7826"/>
    <cellStyle name="40% - Accent4 2 2 7" xfId="4168"/>
    <cellStyle name="40% - Accent4 2 2 8" xfId="4778"/>
    <cellStyle name="40% - Accent4 2 2 9" xfId="5359"/>
    <cellStyle name="40% - Accent4 2 3" xfId="627"/>
    <cellStyle name="40% - Accent4 2 3 10" xfId="7342"/>
    <cellStyle name="40% - Accent4 2 3 2" xfId="628"/>
    <cellStyle name="40% - Accent4 2 3 2 2" xfId="629"/>
    <cellStyle name="40% - Accent4 2 3 2 2 2" xfId="2402"/>
    <cellStyle name="40% - Accent4 2 3 2 2 3" xfId="4178"/>
    <cellStyle name="40% - Accent4 2 3 2 2 4" xfId="6590"/>
    <cellStyle name="40% - Accent4 2 3 2 2 5" xfId="8212"/>
    <cellStyle name="40% - Accent4 2 3 2 3" xfId="2401"/>
    <cellStyle name="40% - Accent4 2 3 2 3 2" xfId="6591"/>
    <cellStyle name="40% - Accent4 2 3 2 4" xfId="3600"/>
    <cellStyle name="40% - Accent4 2 3 2 5" xfId="4177"/>
    <cellStyle name="40% - Accent4 2 3 2 6" xfId="5164"/>
    <cellStyle name="40% - Accent4 2 3 2 7" xfId="5745"/>
    <cellStyle name="40% - Accent4 2 3 2 8" xfId="6589"/>
    <cellStyle name="40% - Accent4 2 3 2 9" xfId="7631"/>
    <cellStyle name="40% - Accent4 2 3 3" xfId="630"/>
    <cellStyle name="40% - Accent4 2 3 3 2" xfId="2403"/>
    <cellStyle name="40% - Accent4 2 3 3 3" xfId="4179"/>
    <cellStyle name="40% - Accent4 2 3 3 4" xfId="6592"/>
    <cellStyle name="40% - Accent4 2 3 3 5" xfId="7923"/>
    <cellStyle name="40% - Accent4 2 3 4" xfId="2400"/>
    <cellStyle name="40% - Accent4 2 3 4 2" xfId="6593"/>
    <cellStyle name="40% - Accent4 2 3 5" xfId="3300"/>
    <cellStyle name="40% - Accent4 2 3 6" xfId="4176"/>
    <cellStyle name="40% - Accent4 2 3 7" xfId="4875"/>
    <cellStyle name="40% - Accent4 2 3 8" xfId="5456"/>
    <cellStyle name="40% - Accent4 2 3 9" xfId="6588"/>
    <cellStyle name="40% - Accent4 2 4" xfId="631"/>
    <cellStyle name="40% - Accent4 2 4 2" xfId="632"/>
    <cellStyle name="40% - Accent4 2 4 2 2" xfId="2405"/>
    <cellStyle name="40% - Accent4 2 4 2 3" xfId="4181"/>
    <cellStyle name="40% - Accent4 2 4 2 4" xfId="6595"/>
    <cellStyle name="40% - Accent4 2 4 2 5" xfId="8069"/>
    <cellStyle name="40% - Accent4 2 4 3" xfId="2404"/>
    <cellStyle name="40% - Accent4 2 4 3 2" xfId="6596"/>
    <cellStyle name="40% - Accent4 2 4 4" xfId="3457"/>
    <cellStyle name="40% - Accent4 2 4 5" xfId="4180"/>
    <cellStyle name="40% - Accent4 2 4 6" xfId="5021"/>
    <cellStyle name="40% - Accent4 2 4 7" xfId="5602"/>
    <cellStyle name="40% - Accent4 2 4 8" xfId="6594"/>
    <cellStyle name="40% - Accent4 2 4 9" xfId="7488"/>
    <cellStyle name="40% - Accent4 2 5" xfId="633"/>
    <cellStyle name="40% - Accent4 2 5 2" xfId="634"/>
    <cellStyle name="40% - Accent4 2 5 2 2" xfId="2407"/>
    <cellStyle name="40% - Accent4 2 5 2 3" xfId="4183"/>
    <cellStyle name="40% - Accent4 2 5 2 4" xfId="6598"/>
    <cellStyle name="40% - Accent4 2 5 3" xfId="2406"/>
    <cellStyle name="40% - Accent4 2 5 4" xfId="4182"/>
    <cellStyle name="40% - Accent4 2 5 5" xfId="6597"/>
    <cellStyle name="40% - Accent4 2 5 6" xfId="8306"/>
    <cellStyle name="40% - Accent4 2 6" xfId="635"/>
    <cellStyle name="40% - Accent4 2 6 2" xfId="2408"/>
    <cellStyle name="40% - Accent4 2 6 3" xfId="4184"/>
    <cellStyle name="40% - Accent4 2 6 4" xfId="6599"/>
    <cellStyle name="40% - Accent4 2 6 5" xfId="8416"/>
    <cellStyle name="40% - Accent4 2 7" xfId="636"/>
    <cellStyle name="40% - Accent4 2 7 2" xfId="2409"/>
    <cellStyle name="40% - Accent4 2 7 3" xfId="4185"/>
    <cellStyle name="40% - Accent4 2 7 4" xfId="6600"/>
    <cellStyle name="40% - Accent4 2 7 5" xfId="8505"/>
    <cellStyle name="40% - Accent4 2 8" xfId="1826"/>
    <cellStyle name="40% - Accent4 2 8 2" xfId="4186"/>
    <cellStyle name="40% - Accent4 2 8 3" xfId="6601"/>
    <cellStyle name="40% - Accent4 2 8 4" xfId="7780"/>
    <cellStyle name="40% - Accent4 2 9" xfId="2391"/>
    <cellStyle name="40% - Accent4 2 9 2" xfId="4187"/>
    <cellStyle name="40% - Accent4 2 9 3" xfId="6602"/>
    <cellStyle name="40% - Accent4 20" xfId="1800"/>
    <cellStyle name="40% - Accent4 20 2" xfId="4188"/>
    <cellStyle name="40% - Accent4 20 3" xfId="6603"/>
    <cellStyle name="40% - Accent4 21" xfId="2380"/>
    <cellStyle name="40% - Accent4 21 2" xfId="4189"/>
    <cellStyle name="40% - Accent4 21 3" xfId="6604"/>
    <cellStyle name="40% - Accent4 22" xfId="3038"/>
    <cellStyle name="40% - Accent4 23" xfId="4154"/>
    <cellStyle name="40% - Accent4 24" xfId="4677"/>
    <cellStyle name="40% - Accent4 25" xfId="5258"/>
    <cellStyle name="40% - Accent4 26" xfId="6561"/>
    <cellStyle name="40% - Accent4 27" xfId="7122"/>
    <cellStyle name="40% - Accent4 28" xfId="7144"/>
    <cellStyle name="40% - Accent4 29" xfId="607"/>
    <cellStyle name="40% - Accent4 3" xfId="637"/>
    <cellStyle name="40% - Accent4 3 10" xfId="5336"/>
    <cellStyle name="40% - Accent4 3 11" xfId="6605"/>
    <cellStyle name="40% - Accent4 3 12" xfId="7222"/>
    <cellStyle name="40% - Accent4 3 2" xfId="638"/>
    <cellStyle name="40% - Accent4 3 2 10" xfId="7365"/>
    <cellStyle name="40% - Accent4 3 2 2" xfId="639"/>
    <cellStyle name="40% - Accent4 3 2 2 2" xfId="640"/>
    <cellStyle name="40% - Accent4 3 2 2 2 2" xfId="2413"/>
    <cellStyle name="40% - Accent4 3 2 2 2 3" xfId="4193"/>
    <cellStyle name="40% - Accent4 3 2 2 2 4" xfId="6608"/>
    <cellStyle name="40% - Accent4 3 2 2 2 5" xfId="8235"/>
    <cellStyle name="40% - Accent4 3 2 2 3" xfId="2412"/>
    <cellStyle name="40% - Accent4 3 2 2 3 2" xfId="6609"/>
    <cellStyle name="40% - Accent4 3 2 2 4" xfId="3623"/>
    <cellStyle name="40% - Accent4 3 2 2 5" xfId="4192"/>
    <cellStyle name="40% - Accent4 3 2 2 6" xfId="5187"/>
    <cellStyle name="40% - Accent4 3 2 2 7" xfId="5768"/>
    <cellStyle name="40% - Accent4 3 2 2 8" xfId="6607"/>
    <cellStyle name="40% - Accent4 3 2 2 9" xfId="7654"/>
    <cellStyle name="40% - Accent4 3 2 3" xfId="641"/>
    <cellStyle name="40% - Accent4 3 2 3 2" xfId="2414"/>
    <cellStyle name="40% - Accent4 3 2 3 3" xfId="4194"/>
    <cellStyle name="40% - Accent4 3 2 3 4" xfId="6610"/>
    <cellStyle name="40% - Accent4 3 2 3 5" xfId="7946"/>
    <cellStyle name="40% - Accent4 3 2 4" xfId="2411"/>
    <cellStyle name="40% - Accent4 3 2 4 2" xfId="6611"/>
    <cellStyle name="40% - Accent4 3 2 5" xfId="3323"/>
    <cellStyle name="40% - Accent4 3 2 6" xfId="4191"/>
    <cellStyle name="40% - Accent4 3 2 7" xfId="4898"/>
    <cellStyle name="40% - Accent4 3 2 8" xfId="5479"/>
    <cellStyle name="40% - Accent4 3 2 9" xfId="6606"/>
    <cellStyle name="40% - Accent4 3 3" xfId="642"/>
    <cellStyle name="40% - Accent4 3 3 2" xfId="643"/>
    <cellStyle name="40% - Accent4 3 3 2 2" xfId="2416"/>
    <cellStyle name="40% - Accent4 3 3 2 3" xfId="4196"/>
    <cellStyle name="40% - Accent4 3 3 2 4" xfId="6613"/>
    <cellStyle name="40% - Accent4 3 3 2 5" xfId="8092"/>
    <cellStyle name="40% - Accent4 3 3 3" xfId="2415"/>
    <cellStyle name="40% - Accent4 3 3 3 2" xfId="6614"/>
    <cellStyle name="40% - Accent4 3 3 4" xfId="3480"/>
    <cellStyle name="40% - Accent4 3 3 5" xfId="4195"/>
    <cellStyle name="40% - Accent4 3 3 6" xfId="5044"/>
    <cellStyle name="40% - Accent4 3 3 7" xfId="5625"/>
    <cellStyle name="40% - Accent4 3 3 8" xfId="6612"/>
    <cellStyle name="40% - Accent4 3 3 9" xfId="7511"/>
    <cellStyle name="40% - Accent4 3 4" xfId="644"/>
    <cellStyle name="40% - Accent4 3 4 2" xfId="2417"/>
    <cellStyle name="40% - Accent4 3 4 3" xfId="4197"/>
    <cellStyle name="40% - Accent4 3 4 4" xfId="6615"/>
    <cellStyle name="40% - Accent4 3 4 5" xfId="8439"/>
    <cellStyle name="40% - Accent4 3 5" xfId="645"/>
    <cellStyle name="40% - Accent4 3 5 2" xfId="2418"/>
    <cellStyle name="40% - Accent4 3 5 3" xfId="4198"/>
    <cellStyle name="40% - Accent4 3 5 4" xfId="6616"/>
    <cellStyle name="40% - Accent4 3 5 5" xfId="8528"/>
    <cellStyle name="40% - Accent4 3 6" xfId="2410"/>
    <cellStyle name="40% - Accent4 3 6 2" xfId="6617"/>
    <cellStyle name="40% - Accent4 3 6 3" xfId="7803"/>
    <cellStyle name="40% - Accent4 3 7" xfId="3175"/>
    <cellStyle name="40% - Accent4 3 8" xfId="4190"/>
    <cellStyle name="40% - Accent4 3 9" xfId="4755"/>
    <cellStyle name="40% - Accent4 30" xfId="8596"/>
    <cellStyle name="40% - Accent4 4" xfId="646"/>
    <cellStyle name="40% - Accent4 4 10" xfId="6618"/>
    <cellStyle name="40% - Accent4 4 11" xfId="7178"/>
    <cellStyle name="40% - Accent4 4 2" xfId="647"/>
    <cellStyle name="40% - Accent4 4 2 10" xfId="7321"/>
    <cellStyle name="40% - Accent4 4 2 2" xfId="648"/>
    <cellStyle name="40% - Accent4 4 2 2 2" xfId="649"/>
    <cellStyle name="40% - Accent4 4 2 2 2 2" xfId="2422"/>
    <cellStyle name="40% - Accent4 4 2 2 2 3" xfId="4202"/>
    <cellStyle name="40% - Accent4 4 2 2 2 4" xfId="6621"/>
    <cellStyle name="40% - Accent4 4 2 2 2 5" xfId="8191"/>
    <cellStyle name="40% - Accent4 4 2 2 3" xfId="2421"/>
    <cellStyle name="40% - Accent4 4 2 2 3 2" xfId="6622"/>
    <cellStyle name="40% - Accent4 4 2 2 4" xfId="3579"/>
    <cellStyle name="40% - Accent4 4 2 2 5" xfId="4201"/>
    <cellStyle name="40% - Accent4 4 2 2 6" xfId="5143"/>
    <cellStyle name="40% - Accent4 4 2 2 7" xfId="5724"/>
    <cellStyle name="40% - Accent4 4 2 2 8" xfId="6620"/>
    <cellStyle name="40% - Accent4 4 2 2 9" xfId="7610"/>
    <cellStyle name="40% - Accent4 4 2 3" xfId="650"/>
    <cellStyle name="40% - Accent4 4 2 3 2" xfId="2423"/>
    <cellStyle name="40% - Accent4 4 2 3 3" xfId="4203"/>
    <cellStyle name="40% - Accent4 4 2 3 4" xfId="6623"/>
    <cellStyle name="40% - Accent4 4 2 3 5" xfId="7902"/>
    <cellStyle name="40% - Accent4 4 2 4" xfId="2420"/>
    <cellStyle name="40% - Accent4 4 2 4 2" xfId="6624"/>
    <cellStyle name="40% - Accent4 4 2 5" xfId="3279"/>
    <cellStyle name="40% - Accent4 4 2 6" xfId="4200"/>
    <cellStyle name="40% - Accent4 4 2 7" xfId="4854"/>
    <cellStyle name="40% - Accent4 4 2 8" xfId="5435"/>
    <cellStyle name="40% - Accent4 4 2 9" xfId="6619"/>
    <cellStyle name="40% - Accent4 4 3" xfId="651"/>
    <cellStyle name="40% - Accent4 4 3 2" xfId="652"/>
    <cellStyle name="40% - Accent4 4 3 2 2" xfId="2425"/>
    <cellStyle name="40% - Accent4 4 3 2 3" xfId="4205"/>
    <cellStyle name="40% - Accent4 4 3 2 4" xfId="6626"/>
    <cellStyle name="40% - Accent4 4 3 2 5" xfId="8051"/>
    <cellStyle name="40% - Accent4 4 3 3" xfId="2424"/>
    <cellStyle name="40% - Accent4 4 3 3 2" xfId="6627"/>
    <cellStyle name="40% - Accent4 4 3 4" xfId="3439"/>
    <cellStyle name="40% - Accent4 4 3 5" xfId="4204"/>
    <cellStyle name="40% - Accent4 4 3 6" xfId="5003"/>
    <cellStyle name="40% - Accent4 4 3 7" xfId="5584"/>
    <cellStyle name="40% - Accent4 4 3 8" xfId="6625"/>
    <cellStyle name="40% - Accent4 4 3 9" xfId="7470"/>
    <cellStyle name="40% - Accent4 4 4" xfId="653"/>
    <cellStyle name="40% - Accent4 4 4 2" xfId="2426"/>
    <cellStyle name="40% - Accent4 4 4 3" xfId="4206"/>
    <cellStyle name="40% - Accent4 4 4 4" xfId="6628"/>
    <cellStyle name="40% - Accent4 4 4 5" xfId="7759"/>
    <cellStyle name="40% - Accent4 4 5" xfId="2419"/>
    <cellStyle name="40% - Accent4 4 5 2" xfId="6629"/>
    <cellStyle name="40% - Accent4 4 6" xfId="3110"/>
    <cellStyle name="40% - Accent4 4 7" xfId="4199"/>
    <cellStyle name="40% - Accent4 4 8" xfId="4711"/>
    <cellStyle name="40% - Accent4 4 9" xfId="5292"/>
    <cellStyle name="40% - Accent4 5" xfId="654"/>
    <cellStyle name="40% - Accent4 5 10" xfId="6630"/>
    <cellStyle name="40% - Accent4 5 11" xfId="7161"/>
    <cellStyle name="40% - Accent4 5 2" xfId="655"/>
    <cellStyle name="40% - Accent4 5 2 10" xfId="7304"/>
    <cellStyle name="40% - Accent4 5 2 2" xfId="656"/>
    <cellStyle name="40% - Accent4 5 2 2 2" xfId="657"/>
    <cellStyle name="40% - Accent4 5 2 2 2 2" xfId="2430"/>
    <cellStyle name="40% - Accent4 5 2 2 2 3" xfId="4210"/>
    <cellStyle name="40% - Accent4 5 2 2 2 4" xfId="6633"/>
    <cellStyle name="40% - Accent4 5 2 2 2 5" xfId="8174"/>
    <cellStyle name="40% - Accent4 5 2 2 3" xfId="2429"/>
    <cellStyle name="40% - Accent4 5 2 2 3 2" xfId="6634"/>
    <cellStyle name="40% - Accent4 5 2 2 4" xfId="3562"/>
    <cellStyle name="40% - Accent4 5 2 2 5" xfId="4209"/>
    <cellStyle name="40% - Accent4 5 2 2 6" xfId="5126"/>
    <cellStyle name="40% - Accent4 5 2 2 7" xfId="5707"/>
    <cellStyle name="40% - Accent4 5 2 2 8" xfId="6632"/>
    <cellStyle name="40% - Accent4 5 2 2 9" xfId="7593"/>
    <cellStyle name="40% - Accent4 5 2 3" xfId="658"/>
    <cellStyle name="40% - Accent4 5 2 3 2" xfId="2431"/>
    <cellStyle name="40% - Accent4 5 2 3 3" xfId="4211"/>
    <cellStyle name="40% - Accent4 5 2 3 4" xfId="6635"/>
    <cellStyle name="40% - Accent4 5 2 3 5" xfId="7885"/>
    <cellStyle name="40% - Accent4 5 2 4" xfId="2428"/>
    <cellStyle name="40% - Accent4 5 2 4 2" xfId="6636"/>
    <cellStyle name="40% - Accent4 5 2 5" xfId="3262"/>
    <cellStyle name="40% - Accent4 5 2 6" xfId="4208"/>
    <cellStyle name="40% - Accent4 5 2 7" xfId="4837"/>
    <cellStyle name="40% - Accent4 5 2 8" xfId="5418"/>
    <cellStyle name="40% - Accent4 5 2 9" xfId="6631"/>
    <cellStyle name="40% - Accent4 5 3" xfId="659"/>
    <cellStyle name="40% - Accent4 5 3 2" xfId="660"/>
    <cellStyle name="40% - Accent4 5 3 2 2" xfId="2433"/>
    <cellStyle name="40% - Accent4 5 3 2 3" xfId="4213"/>
    <cellStyle name="40% - Accent4 5 3 2 4" xfId="6638"/>
    <cellStyle name="40% - Accent4 5 3 2 5" xfId="8034"/>
    <cellStyle name="40% - Accent4 5 3 3" xfId="2432"/>
    <cellStyle name="40% - Accent4 5 3 3 2" xfId="6639"/>
    <cellStyle name="40% - Accent4 5 3 4" xfId="3422"/>
    <cellStyle name="40% - Accent4 5 3 5" xfId="4212"/>
    <cellStyle name="40% - Accent4 5 3 6" xfId="4986"/>
    <cellStyle name="40% - Accent4 5 3 7" xfId="5567"/>
    <cellStyle name="40% - Accent4 5 3 8" xfId="6637"/>
    <cellStyle name="40% - Accent4 5 3 9" xfId="7453"/>
    <cellStyle name="40% - Accent4 5 4" xfId="661"/>
    <cellStyle name="40% - Accent4 5 4 2" xfId="2434"/>
    <cellStyle name="40% - Accent4 5 4 3" xfId="4214"/>
    <cellStyle name="40% - Accent4 5 4 4" xfId="6640"/>
    <cellStyle name="40% - Accent4 5 4 5" xfId="7742"/>
    <cellStyle name="40% - Accent4 5 5" xfId="2427"/>
    <cellStyle name="40% - Accent4 5 5 2" xfId="6641"/>
    <cellStyle name="40% - Accent4 5 6" xfId="3093"/>
    <cellStyle name="40% - Accent4 5 7" xfId="4207"/>
    <cellStyle name="40% - Accent4 5 8" xfId="4694"/>
    <cellStyle name="40% - Accent4 5 9" xfId="5275"/>
    <cellStyle name="40% - Accent4 6" xfId="662"/>
    <cellStyle name="40% - Accent4 6 10" xfId="6642"/>
    <cellStyle name="40% - Accent4 6 11" xfId="7267"/>
    <cellStyle name="40% - Accent4 6 2" xfId="663"/>
    <cellStyle name="40% - Accent4 6 2 10" xfId="7410"/>
    <cellStyle name="40% - Accent4 6 2 2" xfId="664"/>
    <cellStyle name="40% - Accent4 6 2 2 2" xfId="665"/>
    <cellStyle name="40% - Accent4 6 2 2 2 2" xfId="2438"/>
    <cellStyle name="40% - Accent4 6 2 2 2 3" xfId="4218"/>
    <cellStyle name="40% - Accent4 6 2 2 2 4" xfId="6645"/>
    <cellStyle name="40% - Accent4 6 2 2 2 5" xfId="8280"/>
    <cellStyle name="40% - Accent4 6 2 2 3" xfId="2437"/>
    <cellStyle name="40% - Accent4 6 2 2 3 2" xfId="6646"/>
    <cellStyle name="40% - Accent4 6 2 2 4" xfId="3668"/>
    <cellStyle name="40% - Accent4 6 2 2 5" xfId="4217"/>
    <cellStyle name="40% - Accent4 6 2 2 6" xfId="5232"/>
    <cellStyle name="40% - Accent4 6 2 2 7" xfId="5813"/>
    <cellStyle name="40% - Accent4 6 2 2 8" xfId="6644"/>
    <cellStyle name="40% - Accent4 6 2 2 9" xfId="7699"/>
    <cellStyle name="40% - Accent4 6 2 3" xfId="666"/>
    <cellStyle name="40% - Accent4 6 2 3 2" xfId="2439"/>
    <cellStyle name="40% - Accent4 6 2 3 3" xfId="4219"/>
    <cellStyle name="40% - Accent4 6 2 3 4" xfId="6647"/>
    <cellStyle name="40% - Accent4 6 2 3 5" xfId="7991"/>
    <cellStyle name="40% - Accent4 6 2 4" xfId="2436"/>
    <cellStyle name="40% - Accent4 6 2 4 2" xfId="6648"/>
    <cellStyle name="40% - Accent4 6 2 5" xfId="3368"/>
    <cellStyle name="40% - Accent4 6 2 6" xfId="4216"/>
    <cellStyle name="40% - Accent4 6 2 7" xfId="4943"/>
    <cellStyle name="40% - Accent4 6 2 8" xfId="5524"/>
    <cellStyle name="40% - Accent4 6 2 9" xfId="6643"/>
    <cellStyle name="40% - Accent4 6 3" xfId="667"/>
    <cellStyle name="40% - Accent4 6 3 2" xfId="668"/>
    <cellStyle name="40% - Accent4 6 3 2 2" xfId="2441"/>
    <cellStyle name="40% - Accent4 6 3 2 3" xfId="4221"/>
    <cellStyle name="40% - Accent4 6 3 2 4" xfId="6650"/>
    <cellStyle name="40% - Accent4 6 3 2 5" xfId="8137"/>
    <cellStyle name="40% - Accent4 6 3 3" xfId="2440"/>
    <cellStyle name="40% - Accent4 6 3 3 2" xfId="6651"/>
    <cellStyle name="40% - Accent4 6 3 4" xfId="3525"/>
    <cellStyle name="40% - Accent4 6 3 5" xfId="4220"/>
    <cellStyle name="40% - Accent4 6 3 6" xfId="5089"/>
    <cellStyle name="40% - Accent4 6 3 7" xfId="5670"/>
    <cellStyle name="40% - Accent4 6 3 8" xfId="6649"/>
    <cellStyle name="40% - Accent4 6 3 9" xfId="7556"/>
    <cellStyle name="40% - Accent4 6 4" xfId="669"/>
    <cellStyle name="40% - Accent4 6 4 2" xfId="2442"/>
    <cellStyle name="40% - Accent4 6 4 3" xfId="4222"/>
    <cellStyle name="40% - Accent4 6 4 4" xfId="6652"/>
    <cellStyle name="40% - Accent4 6 4 5" xfId="7848"/>
    <cellStyle name="40% - Accent4 6 5" xfId="2435"/>
    <cellStyle name="40% - Accent4 6 5 2" xfId="6653"/>
    <cellStyle name="40% - Accent4 6 6" xfId="3223"/>
    <cellStyle name="40% - Accent4 6 7" xfId="4215"/>
    <cellStyle name="40% - Accent4 6 8" xfId="4800"/>
    <cellStyle name="40% - Accent4 6 9" xfId="5381"/>
    <cellStyle name="40% - Accent4 7" xfId="670"/>
    <cellStyle name="40% - Accent4 7 10" xfId="7285"/>
    <cellStyle name="40% - Accent4 7 2" xfId="671"/>
    <cellStyle name="40% - Accent4 7 2 2" xfId="672"/>
    <cellStyle name="40% - Accent4 7 2 2 2" xfId="2445"/>
    <cellStyle name="40% - Accent4 7 2 2 3" xfId="4225"/>
    <cellStyle name="40% - Accent4 7 2 2 4" xfId="6656"/>
    <cellStyle name="40% - Accent4 7 2 2 5" xfId="8155"/>
    <cellStyle name="40% - Accent4 7 2 3" xfId="2444"/>
    <cellStyle name="40% - Accent4 7 2 3 2" xfId="6657"/>
    <cellStyle name="40% - Accent4 7 2 4" xfId="3543"/>
    <cellStyle name="40% - Accent4 7 2 5" xfId="4224"/>
    <cellStyle name="40% - Accent4 7 2 6" xfId="5107"/>
    <cellStyle name="40% - Accent4 7 2 7" xfId="5688"/>
    <cellStyle name="40% - Accent4 7 2 8" xfId="6655"/>
    <cellStyle name="40% - Accent4 7 2 9" xfId="7574"/>
    <cellStyle name="40% - Accent4 7 3" xfId="673"/>
    <cellStyle name="40% - Accent4 7 3 2" xfId="2446"/>
    <cellStyle name="40% - Accent4 7 3 3" xfId="4226"/>
    <cellStyle name="40% - Accent4 7 3 4" xfId="6658"/>
    <cellStyle name="40% - Accent4 7 3 5" xfId="7866"/>
    <cellStyle name="40% - Accent4 7 4" xfId="2443"/>
    <cellStyle name="40% - Accent4 7 4 2" xfId="6659"/>
    <cellStyle name="40% - Accent4 7 5" xfId="3241"/>
    <cellStyle name="40% - Accent4 7 6" xfId="4223"/>
    <cellStyle name="40% - Accent4 7 7" xfId="4818"/>
    <cellStyle name="40% - Accent4 7 8" xfId="5399"/>
    <cellStyle name="40% - Accent4 7 9" xfId="6654"/>
    <cellStyle name="40% - Accent4 8" xfId="674"/>
    <cellStyle name="40% - Accent4 8 2" xfId="675"/>
    <cellStyle name="40% - Accent4 8 2 2" xfId="2448"/>
    <cellStyle name="40% - Accent4 8 2 3" xfId="4228"/>
    <cellStyle name="40% - Accent4 8 2 4" xfId="6661"/>
    <cellStyle name="40% - Accent4 8 2 5" xfId="8011"/>
    <cellStyle name="40% - Accent4 8 3" xfId="2447"/>
    <cellStyle name="40% - Accent4 8 3 2" xfId="6662"/>
    <cellStyle name="40% - Accent4 8 4" xfId="3389"/>
    <cellStyle name="40% - Accent4 8 5" xfId="4227"/>
    <cellStyle name="40% - Accent4 8 6" xfId="4963"/>
    <cellStyle name="40% - Accent4 8 7" xfId="5544"/>
    <cellStyle name="40% - Accent4 8 8" xfId="6660"/>
    <cellStyle name="40% - Accent4 8 9" xfId="7430"/>
    <cellStyle name="40% - Accent4 9" xfId="676"/>
    <cellStyle name="40% - Accent4 9 2" xfId="2449"/>
    <cellStyle name="40% - Accent4 9 3" xfId="4229"/>
    <cellStyle name="40% - Accent4 9 4" xfId="6663"/>
    <cellStyle name="40% - Accent4 9 5" xfId="8395"/>
    <cellStyle name="40% - Accent5" xfId="38" builtinId="47" customBuiltin="1"/>
    <cellStyle name="40% - Accent5 10" xfId="678"/>
    <cellStyle name="40% - Accent5 10 2" xfId="2451"/>
    <cellStyle name="40% - Accent5 10 2 2" xfId="4232"/>
    <cellStyle name="40% - Accent5 10 2 3" xfId="6666"/>
    <cellStyle name="40% - Accent5 10 3" xfId="4231"/>
    <cellStyle name="40% - Accent5 10 4" xfId="6665"/>
    <cellStyle name="40% - Accent5 10 5" xfId="8485"/>
    <cellStyle name="40% - Accent5 11" xfId="679"/>
    <cellStyle name="40% - Accent5 11 2" xfId="2452"/>
    <cellStyle name="40% - Accent5 11 3" xfId="4233"/>
    <cellStyle name="40% - Accent5 11 4" xfId="6667"/>
    <cellStyle name="40% - Accent5 11 5" xfId="8574"/>
    <cellStyle name="40% - Accent5 12" xfId="680"/>
    <cellStyle name="40% - Accent5 12 2" xfId="681"/>
    <cellStyle name="40% - Accent5 12 2 2" xfId="2454"/>
    <cellStyle name="40% - Accent5 12 2 3" xfId="4235"/>
    <cellStyle name="40% - Accent5 12 2 4" xfId="6669"/>
    <cellStyle name="40% - Accent5 12 3" xfId="2453"/>
    <cellStyle name="40% - Accent5 12 4" xfId="4234"/>
    <cellStyle name="40% - Accent5 12 5" xfId="6668"/>
    <cellStyle name="40% - Accent5 12 6" xfId="7726"/>
    <cellStyle name="40% - Accent5 13" xfId="682"/>
    <cellStyle name="40% - Accent5 13 2" xfId="2455"/>
    <cellStyle name="40% - Accent5 13 3" xfId="4236"/>
    <cellStyle name="40% - Accent5 13 4" xfId="6670"/>
    <cellStyle name="40% - Accent5 14" xfId="683"/>
    <cellStyle name="40% - Accent5 14 2" xfId="2456"/>
    <cellStyle name="40% - Accent5 14 3" xfId="4237"/>
    <cellStyle name="40% - Accent5 14 4" xfId="6671"/>
    <cellStyle name="40% - Accent5 15" xfId="684"/>
    <cellStyle name="40% - Accent5 15 2" xfId="2457"/>
    <cellStyle name="40% - Accent5 15 3" xfId="4238"/>
    <cellStyle name="40% - Accent5 15 4" xfId="6672"/>
    <cellStyle name="40% - Accent5 16" xfId="685"/>
    <cellStyle name="40% - Accent5 16 2" xfId="2458"/>
    <cellStyle name="40% - Accent5 16 3" xfId="4239"/>
    <cellStyle name="40% - Accent5 16 4" xfId="6673"/>
    <cellStyle name="40% - Accent5 17" xfId="686"/>
    <cellStyle name="40% - Accent5 17 2" xfId="2459"/>
    <cellStyle name="40% - Accent5 17 3" xfId="4240"/>
    <cellStyle name="40% - Accent5 17 4" xfId="6674"/>
    <cellStyle name="40% - Accent5 18" xfId="687"/>
    <cellStyle name="40% - Accent5 18 2" xfId="2460"/>
    <cellStyle name="40% - Accent5 18 3" xfId="4241"/>
    <cellStyle name="40% - Accent5 18 4" xfId="6675"/>
    <cellStyle name="40% - Accent5 19" xfId="1760"/>
    <cellStyle name="40% - Accent5 19 2" xfId="3010"/>
    <cellStyle name="40% - Accent5 19 3" xfId="4242"/>
    <cellStyle name="40% - Accent5 19 4" xfId="6676"/>
    <cellStyle name="40% - Accent5 2" xfId="688"/>
    <cellStyle name="40% - Accent5 2 10" xfId="3136"/>
    <cellStyle name="40% - Accent5 2 10 2" xfId="6678"/>
    <cellStyle name="40% - Accent5 2 11" xfId="4243"/>
    <cellStyle name="40% - Accent5 2 12" xfId="4734"/>
    <cellStyle name="40% - Accent5 2 13" xfId="5315"/>
    <cellStyle name="40% - Accent5 2 14" xfId="6677"/>
    <cellStyle name="40% - Accent5 2 15" xfId="7201"/>
    <cellStyle name="40% - Accent5 2 16" xfId="8647"/>
    <cellStyle name="40% - Accent5 2 2" xfId="689"/>
    <cellStyle name="40% - Accent5 2 2 10" xfId="6679"/>
    <cellStyle name="40% - Accent5 2 2 11" xfId="7247"/>
    <cellStyle name="40% - Accent5 2 2 2" xfId="690"/>
    <cellStyle name="40% - Accent5 2 2 2 10" xfId="7390"/>
    <cellStyle name="40% - Accent5 2 2 2 2" xfId="691"/>
    <cellStyle name="40% - Accent5 2 2 2 2 2" xfId="692"/>
    <cellStyle name="40% - Accent5 2 2 2 2 2 2" xfId="2465"/>
    <cellStyle name="40% - Accent5 2 2 2 2 2 3" xfId="4247"/>
    <cellStyle name="40% - Accent5 2 2 2 2 2 4" xfId="6682"/>
    <cellStyle name="40% - Accent5 2 2 2 2 2 5" xfId="8260"/>
    <cellStyle name="40% - Accent5 2 2 2 2 3" xfId="2464"/>
    <cellStyle name="40% - Accent5 2 2 2 2 3 2" xfId="6683"/>
    <cellStyle name="40% - Accent5 2 2 2 2 4" xfId="3648"/>
    <cellStyle name="40% - Accent5 2 2 2 2 5" xfId="4246"/>
    <cellStyle name="40% - Accent5 2 2 2 2 6" xfId="5212"/>
    <cellStyle name="40% - Accent5 2 2 2 2 7" xfId="5793"/>
    <cellStyle name="40% - Accent5 2 2 2 2 8" xfId="6681"/>
    <cellStyle name="40% - Accent5 2 2 2 2 9" xfId="7679"/>
    <cellStyle name="40% - Accent5 2 2 2 3" xfId="693"/>
    <cellStyle name="40% - Accent5 2 2 2 3 2" xfId="2466"/>
    <cellStyle name="40% - Accent5 2 2 2 3 3" xfId="4248"/>
    <cellStyle name="40% - Accent5 2 2 2 3 4" xfId="6684"/>
    <cellStyle name="40% - Accent5 2 2 2 3 5" xfId="7971"/>
    <cellStyle name="40% - Accent5 2 2 2 4" xfId="2463"/>
    <cellStyle name="40% - Accent5 2 2 2 4 2" xfId="6685"/>
    <cellStyle name="40% - Accent5 2 2 2 5" xfId="3348"/>
    <cellStyle name="40% - Accent5 2 2 2 6" xfId="4245"/>
    <cellStyle name="40% - Accent5 2 2 2 7" xfId="4923"/>
    <cellStyle name="40% - Accent5 2 2 2 8" xfId="5504"/>
    <cellStyle name="40% - Accent5 2 2 2 9" xfId="6680"/>
    <cellStyle name="40% - Accent5 2 2 3" xfId="694"/>
    <cellStyle name="40% - Accent5 2 2 3 2" xfId="695"/>
    <cellStyle name="40% - Accent5 2 2 3 2 2" xfId="2468"/>
    <cellStyle name="40% - Accent5 2 2 3 2 3" xfId="4250"/>
    <cellStyle name="40% - Accent5 2 2 3 2 4" xfId="6687"/>
    <cellStyle name="40% - Accent5 2 2 3 2 5" xfId="8117"/>
    <cellStyle name="40% - Accent5 2 2 3 3" xfId="2467"/>
    <cellStyle name="40% - Accent5 2 2 3 3 2" xfId="6688"/>
    <cellStyle name="40% - Accent5 2 2 3 4" xfId="3505"/>
    <cellStyle name="40% - Accent5 2 2 3 5" xfId="4249"/>
    <cellStyle name="40% - Accent5 2 2 3 6" xfId="5069"/>
    <cellStyle name="40% - Accent5 2 2 3 7" xfId="5650"/>
    <cellStyle name="40% - Accent5 2 2 3 8" xfId="6686"/>
    <cellStyle name="40% - Accent5 2 2 3 9" xfId="7536"/>
    <cellStyle name="40% - Accent5 2 2 4" xfId="696"/>
    <cellStyle name="40% - Accent5 2 2 4 2" xfId="2469"/>
    <cellStyle name="40% - Accent5 2 2 4 3" xfId="4251"/>
    <cellStyle name="40% - Accent5 2 2 4 4" xfId="6689"/>
    <cellStyle name="40% - Accent5 2 2 4 5" xfId="8464"/>
    <cellStyle name="40% - Accent5 2 2 5" xfId="2462"/>
    <cellStyle name="40% - Accent5 2 2 5 2" xfId="6690"/>
    <cellStyle name="40% - Accent5 2 2 5 3" xfId="8553"/>
    <cellStyle name="40% - Accent5 2 2 6" xfId="3203"/>
    <cellStyle name="40% - Accent5 2 2 6 2" xfId="7828"/>
    <cellStyle name="40% - Accent5 2 2 7" xfId="4244"/>
    <cellStyle name="40% - Accent5 2 2 8" xfId="4780"/>
    <cellStyle name="40% - Accent5 2 2 9" xfId="5361"/>
    <cellStyle name="40% - Accent5 2 3" xfId="697"/>
    <cellStyle name="40% - Accent5 2 3 10" xfId="7344"/>
    <cellStyle name="40% - Accent5 2 3 2" xfId="698"/>
    <cellStyle name="40% - Accent5 2 3 2 2" xfId="699"/>
    <cellStyle name="40% - Accent5 2 3 2 2 2" xfId="2472"/>
    <cellStyle name="40% - Accent5 2 3 2 2 3" xfId="4254"/>
    <cellStyle name="40% - Accent5 2 3 2 2 4" xfId="6693"/>
    <cellStyle name="40% - Accent5 2 3 2 2 5" xfId="8214"/>
    <cellStyle name="40% - Accent5 2 3 2 3" xfId="2471"/>
    <cellStyle name="40% - Accent5 2 3 2 3 2" xfId="6694"/>
    <cellStyle name="40% - Accent5 2 3 2 4" xfId="3602"/>
    <cellStyle name="40% - Accent5 2 3 2 5" xfId="4253"/>
    <cellStyle name="40% - Accent5 2 3 2 6" xfId="5166"/>
    <cellStyle name="40% - Accent5 2 3 2 7" xfId="5747"/>
    <cellStyle name="40% - Accent5 2 3 2 8" xfId="6692"/>
    <cellStyle name="40% - Accent5 2 3 2 9" xfId="7633"/>
    <cellStyle name="40% - Accent5 2 3 3" xfId="700"/>
    <cellStyle name="40% - Accent5 2 3 3 2" xfId="2473"/>
    <cellStyle name="40% - Accent5 2 3 3 3" xfId="4255"/>
    <cellStyle name="40% - Accent5 2 3 3 4" xfId="6695"/>
    <cellStyle name="40% - Accent5 2 3 3 5" xfId="7925"/>
    <cellStyle name="40% - Accent5 2 3 4" xfId="2470"/>
    <cellStyle name="40% - Accent5 2 3 4 2" xfId="6696"/>
    <cellStyle name="40% - Accent5 2 3 5" xfId="3302"/>
    <cellStyle name="40% - Accent5 2 3 6" xfId="4252"/>
    <cellStyle name="40% - Accent5 2 3 7" xfId="4877"/>
    <cellStyle name="40% - Accent5 2 3 8" xfId="5458"/>
    <cellStyle name="40% - Accent5 2 3 9" xfId="6691"/>
    <cellStyle name="40% - Accent5 2 4" xfId="701"/>
    <cellStyle name="40% - Accent5 2 4 2" xfId="702"/>
    <cellStyle name="40% - Accent5 2 4 2 2" xfId="2475"/>
    <cellStyle name="40% - Accent5 2 4 2 3" xfId="4257"/>
    <cellStyle name="40% - Accent5 2 4 2 4" xfId="6698"/>
    <cellStyle name="40% - Accent5 2 4 2 5" xfId="8071"/>
    <cellStyle name="40% - Accent5 2 4 3" xfId="2474"/>
    <cellStyle name="40% - Accent5 2 4 3 2" xfId="6699"/>
    <cellStyle name="40% - Accent5 2 4 4" xfId="3459"/>
    <cellStyle name="40% - Accent5 2 4 5" xfId="4256"/>
    <cellStyle name="40% - Accent5 2 4 6" xfId="5023"/>
    <cellStyle name="40% - Accent5 2 4 7" xfId="5604"/>
    <cellStyle name="40% - Accent5 2 4 8" xfId="6697"/>
    <cellStyle name="40% - Accent5 2 4 9" xfId="7490"/>
    <cellStyle name="40% - Accent5 2 5" xfId="703"/>
    <cellStyle name="40% - Accent5 2 5 2" xfId="704"/>
    <cellStyle name="40% - Accent5 2 5 2 2" xfId="2477"/>
    <cellStyle name="40% - Accent5 2 5 2 3" xfId="4259"/>
    <cellStyle name="40% - Accent5 2 5 2 4" xfId="6701"/>
    <cellStyle name="40% - Accent5 2 5 3" xfId="2476"/>
    <cellStyle name="40% - Accent5 2 5 4" xfId="4258"/>
    <cellStyle name="40% - Accent5 2 5 5" xfId="6700"/>
    <cellStyle name="40% - Accent5 2 5 6" xfId="8307"/>
    <cellStyle name="40% - Accent5 2 6" xfId="705"/>
    <cellStyle name="40% - Accent5 2 6 2" xfId="2478"/>
    <cellStyle name="40% - Accent5 2 6 3" xfId="4260"/>
    <cellStyle name="40% - Accent5 2 6 4" xfId="6702"/>
    <cellStyle name="40% - Accent5 2 6 5" xfId="8418"/>
    <cellStyle name="40% - Accent5 2 7" xfId="706"/>
    <cellStyle name="40% - Accent5 2 7 2" xfId="2479"/>
    <cellStyle name="40% - Accent5 2 7 3" xfId="4261"/>
    <cellStyle name="40% - Accent5 2 7 4" xfId="6703"/>
    <cellStyle name="40% - Accent5 2 7 5" xfId="8507"/>
    <cellStyle name="40% - Accent5 2 8" xfId="1827"/>
    <cellStyle name="40% - Accent5 2 8 2" xfId="4262"/>
    <cellStyle name="40% - Accent5 2 8 3" xfId="6704"/>
    <cellStyle name="40% - Accent5 2 8 4" xfId="7782"/>
    <cellStyle name="40% - Accent5 2 9" xfId="2461"/>
    <cellStyle name="40% - Accent5 2 9 2" xfId="4263"/>
    <cellStyle name="40% - Accent5 2 9 3" xfId="6705"/>
    <cellStyle name="40% - Accent5 20" xfId="1801"/>
    <cellStyle name="40% - Accent5 20 2" xfId="4264"/>
    <cellStyle name="40% - Accent5 20 3" xfId="6706"/>
    <cellStyle name="40% - Accent5 21" xfId="2450"/>
    <cellStyle name="40% - Accent5 21 2" xfId="4265"/>
    <cellStyle name="40% - Accent5 21 3" xfId="6707"/>
    <cellStyle name="40% - Accent5 22" xfId="3039"/>
    <cellStyle name="40% - Accent5 23" xfId="4230"/>
    <cellStyle name="40% - Accent5 24" xfId="4678"/>
    <cellStyle name="40% - Accent5 25" xfId="5259"/>
    <cellStyle name="40% - Accent5 26" xfId="6664"/>
    <cellStyle name="40% - Accent5 27" xfId="7121"/>
    <cellStyle name="40% - Accent5 28" xfId="7145"/>
    <cellStyle name="40% - Accent5 29" xfId="677"/>
    <cellStyle name="40% - Accent5 3" xfId="707"/>
    <cellStyle name="40% - Accent5 3 10" xfId="5338"/>
    <cellStyle name="40% - Accent5 3 11" xfId="6708"/>
    <cellStyle name="40% - Accent5 3 12" xfId="7224"/>
    <cellStyle name="40% - Accent5 3 2" xfId="708"/>
    <cellStyle name="40% - Accent5 3 2 10" xfId="7367"/>
    <cellStyle name="40% - Accent5 3 2 2" xfId="709"/>
    <cellStyle name="40% - Accent5 3 2 2 2" xfId="710"/>
    <cellStyle name="40% - Accent5 3 2 2 2 2" xfId="2483"/>
    <cellStyle name="40% - Accent5 3 2 2 2 3" xfId="4269"/>
    <cellStyle name="40% - Accent5 3 2 2 2 4" xfId="6711"/>
    <cellStyle name="40% - Accent5 3 2 2 2 5" xfId="8237"/>
    <cellStyle name="40% - Accent5 3 2 2 3" xfId="2482"/>
    <cellStyle name="40% - Accent5 3 2 2 3 2" xfId="6712"/>
    <cellStyle name="40% - Accent5 3 2 2 4" xfId="3625"/>
    <cellStyle name="40% - Accent5 3 2 2 5" xfId="4268"/>
    <cellStyle name="40% - Accent5 3 2 2 6" xfId="5189"/>
    <cellStyle name="40% - Accent5 3 2 2 7" xfId="5770"/>
    <cellStyle name="40% - Accent5 3 2 2 8" xfId="6710"/>
    <cellStyle name="40% - Accent5 3 2 2 9" xfId="7656"/>
    <cellStyle name="40% - Accent5 3 2 3" xfId="711"/>
    <cellStyle name="40% - Accent5 3 2 3 2" xfId="2484"/>
    <cellStyle name="40% - Accent5 3 2 3 3" xfId="4270"/>
    <cellStyle name="40% - Accent5 3 2 3 4" xfId="6713"/>
    <cellStyle name="40% - Accent5 3 2 3 5" xfId="7948"/>
    <cellStyle name="40% - Accent5 3 2 4" xfId="2481"/>
    <cellStyle name="40% - Accent5 3 2 4 2" xfId="6714"/>
    <cellStyle name="40% - Accent5 3 2 5" xfId="3325"/>
    <cellStyle name="40% - Accent5 3 2 6" xfId="4267"/>
    <cellStyle name="40% - Accent5 3 2 7" xfId="4900"/>
    <cellStyle name="40% - Accent5 3 2 8" xfId="5481"/>
    <cellStyle name="40% - Accent5 3 2 9" xfId="6709"/>
    <cellStyle name="40% - Accent5 3 3" xfId="712"/>
    <cellStyle name="40% - Accent5 3 3 2" xfId="713"/>
    <cellStyle name="40% - Accent5 3 3 2 2" xfId="2486"/>
    <cellStyle name="40% - Accent5 3 3 2 3" xfId="4272"/>
    <cellStyle name="40% - Accent5 3 3 2 4" xfId="6716"/>
    <cellStyle name="40% - Accent5 3 3 2 5" xfId="8094"/>
    <cellStyle name="40% - Accent5 3 3 3" xfId="2485"/>
    <cellStyle name="40% - Accent5 3 3 3 2" xfId="6717"/>
    <cellStyle name="40% - Accent5 3 3 4" xfId="3482"/>
    <cellStyle name="40% - Accent5 3 3 5" xfId="4271"/>
    <cellStyle name="40% - Accent5 3 3 6" xfId="5046"/>
    <cellStyle name="40% - Accent5 3 3 7" xfId="5627"/>
    <cellStyle name="40% - Accent5 3 3 8" xfId="6715"/>
    <cellStyle name="40% - Accent5 3 3 9" xfId="7513"/>
    <cellStyle name="40% - Accent5 3 4" xfId="714"/>
    <cellStyle name="40% - Accent5 3 4 2" xfId="2487"/>
    <cellStyle name="40% - Accent5 3 4 3" xfId="4273"/>
    <cellStyle name="40% - Accent5 3 4 4" xfId="6718"/>
    <cellStyle name="40% - Accent5 3 4 5" xfId="8441"/>
    <cellStyle name="40% - Accent5 3 5" xfId="715"/>
    <cellStyle name="40% - Accent5 3 5 2" xfId="2488"/>
    <cellStyle name="40% - Accent5 3 5 3" xfId="4274"/>
    <cellStyle name="40% - Accent5 3 5 4" xfId="6719"/>
    <cellStyle name="40% - Accent5 3 5 5" xfId="8530"/>
    <cellStyle name="40% - Accent5 3 6" xfId="2480"/>
    <cellStyle name="40% - Accent5 3 6 2" xfId="6720"/>
    <cellStyle name="40% - Accent5 3 6 3" xfId="7805"/>
    <cellStyle name="40% - Accent5 3 7" xfId="3177"/>
    <cellStyle name="40% - Accent5 3 8" xfId="4266"/>
    <cellStyle name="40% - Accent5 3 9" xfId="4757"/>
    <cellStyle name="40% - Accent5 30" xfId="8598"/>
    <cellStyle name="40% - Accent5 4" xfId="716"/>
    <cellStyle name="40% - Accent5 4 10" xfId="6721"/>
    <cellStyle name="40% - Accent5 4 11" xfId="7179"/>
    <cellStyle name="40% - Accent5 4 2" xfId="717"/>
    <cellStyle name="40% - Accent5 4 2 10" xfId="7322"/>
    <cellStyle name="40% - Accent5 4 2 2" xfId="718"/>
    <cellStyle name="40% - Accent5 4 2 2 2" xfId="719"/>
    <cellStyle name="40% - Accent5 4 2 2 2 2" xfId="2492"/>
    <cellStyle name="40% - Accent5 4 2 2 2 3" xfId="4278"/>
    <cellStyle name="40% - Accent5 4 2 2 2 4" xfId="6724"/>
    <cellStyle name="40% - Accent5 4 2 2 2 5" xfId="8192"/>
    <cellStyle name="40% - Accent5 4 2 2 3" xfId="2491"/>
    <cellStyle name="40% - Accent5 4 2 2 3 2" xfId="6725"/>
    <cellStyle name="40% - Accent5 4 2 2 4" xfId="3580"/>
    <cellStyle name="40% - Accent5 4 2 2 5" xfId="4277"/>
    <cellStyle name="40% - Accent5 4 2 2 6" xfId="5144"/>
    <cellStyle name="40% - Accent5 4 2 2 7" xfId="5725"/>
    <cellStyle name="40% - Accent5 4 2 2 8" xfId="6723"/>
    <cellStyle name="40% - Accent5 4 2 2 9" xfId="7611"/>
    <cellStyle name="40% - Accent5 4 2 3" xfId="720"/>
    <cellStyle name="40% - Accent5 4 2 3 2" xfId="2493"/>
    <cellStyle name="40% - Accent5 4 2 3 3" xfId="4279"/>
    <cellStyle name="40% - Accent5 4 2 3 4" xfId="6726"/>
    <cellStyle name="40% - Accent5 4 2 3 5" xfId="7903"/>
    <cellStyle name="40% - Accent5 4 2 4" xfId="2490"/>
    <cellStyle name="40% - Accent5 4 2 4 2" xfId="6727"/>
    <cellStyle name="40% - Accent5 4 2 5" xfId="3280"/>
    <cellStyle name="40% - Accent5 4 2 6" xfId="4276"/>
    <cellStyle name="40% - Accent5 4 2 7" xfId="4855"/>
    <cellStyle name="40% - Accent5 4 2 8" xfId="5436"/>
    <cellStyle name="40% - Accent5 4 2 9" xfId="6722"/>
    <cellStyle name="40% - Accent5 4 3" xfId="721"/>
    <cellStyle name="40% - Accent5 4 3 2" xfId="722"/>
    <cellStyle name="40% - Accent5 4 3 2 2" xfId="2495"/>
    <cellStyle name="40% - Accent5 4 3 2 3" xfId="4281"/>
    <cellStyle name="40% - Accent5 4 3 2 4" xfId="6729"/>
    <cellStyle name="40% - Accent5 4 3 2 5" xfId="8052"/>
    <cellStyle name="40% - Accent5 4 3 3" xfId="2494"/>
    <cellStyle name="40% - Accent5 4 3 3 2" xfId="6730"/>
    <cellStyle name="40% - Accent5 4 3 4" xfId="3440"/>
    <cellStyle name="40% - Accent5 4 3 5" xfId="4280"/>
    <cellStyle name="40% - Accent5 4 3 6" xfId="5004"/>
    <cellStyle name="40% - Accent5 4 3 7" xfId="5585"/>
    <cellStyle name="40% - Accent5 4 3 8" xfId="6728"/>
    <cellStyle name="40% - Accent5 4 3 9" xfId="7471"/>
    <cellStyle name="40% - Accent5 4 4" xfId="723"/>
    <cellStyle name="40% - Accent5 4 4 2" xfId="2496"/>
    <cellStyle name="40% - Accent5 4 4 3" xfId="4282"/>
    <cellStyle name="40% - Accent5 4 4 4" xfId="6731"/>
    <cellStyle name="40% - Accent5 4 4 5" xfId="7760"/>
    <cellStyle name="40% - Accent5 4 5" xfId="2489"/>
    <cellStyle name="40% - Accent5 4 5 2" xfId="6732"/>
    <cellStyle name="40% - Accent5 4 6" xfId="3111"/>
    <cellStyle name="40% - Accent5 4 7" xfId="4275"/>
    <cellStyle name="40% - Accent5 4 8" xfId="4712"/>
    <cellStyle name="40% - Accent5 4 9" xfId="5293"/>
    <cellStyle name="40% - Accent5 5" xfId="724"/>
    <cellStyle name="40% - Accent5 5 10" xfId="6733"/>
    <cellStyle name="40% - Accent5 5 11" xfId="7162"/>
    <cellStyle name="40% - Accent5 5 2" xfId="725"/>
    <cellStyle name="40% - Accent5 5 2 10" xfId="7305"/>
    <cellStyle name="40% - Accent5 5 2 2" xfId="726"/>
    <cellStyle name="40% - Accent5 5 2 2 2" xfId="727"/>
    <cellStyle name="40% - Accent5 5 2 2 2 2" xfId="2500"/>
    <cellStyle name="40% - Accent5 5 2 2 2 3" xfId="4286"/>
    <cellStyle name="40% - Accent5 5 2 2 2 4" xfId="6736"/>
    <cellStyle name="40% - Accent5 5 2 2 2 5" xfId="8175"/>
    <cellStyle name="40% - Accent5 5 2 2 3" xfId="2499"/>
    <cellStyle name="40% - Accent5 5 2 2 3 2" xfId="6737"/>
    <cellStyle name="40% - Accent5 5 2 2 4" xfId="3563"/>
    <cellStyle name="40% - Accent5 5 2 2 5" xfId="4285"/>
    <cellStyle name="40% - Accent5 5 2 2 6" xfId="5127"/>
    <cellStyle name="40% - Accent5 5 2 2 7" xfId="5708"/>
    <cellStyle name="40% - Accent5 5 2 2 8" xfId="6735"/>
    <cellStyle name="40% - Accent5 5 2 2 9" xfId="7594"/>
    <cellStyle name="40% - Accent5 5 2 3" xfId="728"/>
    <cellStyle name="40% - Accent5 5 2 3 2" xfId="2501"/>
    <cellStyle name="40% - Accent5 5 2 3 3" xfId="4287"/>
    <cellStyle name="40% - Accent5 5 2 3 4" xfId="6738"/>
    <cellStyle name="40% - Accent5 5 2 3 5" xfId="7886"/>
    <cellStyle name="40% - Accent5 5 2 4" xfId="2498"/>
    <cellStyle name="40% - Accent5 5 2 4 2" xfId="6739"/>
    <cellStyle name="40% - Accent5 5 2 5" xfId="3263"/>
    <cellStyle name="40% - Accent5 5 2 6" xfId="4284"/>
    <cellStyle name="40% - Accent5 5 2 7" xfId="4838"/>
    <cellStyle name="40% - Accent5 5 2 8" xfId="5419"/>
    <cellStyle name="40% - Accent5 5 2 9" xfId="6734"/>
    <cellStyle name="40% - Accent5 5 3" xfId="729"/>
    <cellStyle name="40% - Accent5 5 3 2" xfId="730"/>
    <cellStyle name="40% - Accent5 5 3 2 2" xfId="2503"/>
    <cellStyle name="40% - Accent5 5 3 2 3" xfId="4289"/>
    <cellStyle name="40% - Accent5 5 3 2 4" xfId="6741"/>
    <cellStyle name="40% - Accent5 5 3 2 5" xfId="8035"/>
    <cellStyle name="40% - Accent5 5 3 3" xfId="2502"/>
    <cellStyle name="40% - Accent5 5 3 3 2" xfId="6742"/>
    <cellStyle name="40% - Accent5 5 3 4" xfId="3423"/>
    <cellStyle name="40% - Accent5 5 3 5" xfId="4288"/>
    <cellStyle name="40% - Accent5 5 3 6" xfId="4987"/>
    <cellStyle name="40% - Accent5 5 3 7" xfId="5568"/>
    <cellStyle name="40% - Accent5 5 3 8" xfId="6740"/>
    <cellStyle name="40% - Accent5 5 3 9" xfId="7454"/>
    <cellStyle name="40% - Accent5 5 4" xfId="731"/>
    <cellStyle name="40% - Accent5 5 4 2" xfId="2504"/>
    <cellStyle name="40% - Accent5 5 4 3" xfId="4290"/>
    <cellStyle name="40% - Accent5 5 4 4" xfId="6743"/>
    <cellStyle name="40% - Accent5 5 4 5" xfId="7743"/>
    <cellStyle name="40% - Accent5 5 5" xfId="2497"/>
    <cellStyle name="40% - Accent5 5 5 2" xfId="6744"/>
    <cellStyle name="40% - Accent5 5 6" xfId="3094"/>
    <cellStyle name="40% - Accent5 5 7" xfId="4283"/>
    <cellStyle name="40% - Accent5 5 8" xfId="4695"/>
    <cellStyle name="40% - Accent5 5 9" xfId="5276"/>
    <cellStyle name="40% - Accent5 6" xfId="732"/>
    <cellStyle name="40% - Accent5 6 10" xfId="6745"/>
    <cellStyle name="40% - Accent5 6 11" xfId="7268"/>
    <cellStyle name="40% - Accent5 6 2" xfId="733"/>
    <cellStyle name="40% - Accent5 6 2 10" xfId="7411"/>
    <cellStyle name="40% - Accent5 6 2 2" xfId="734"/>
    <cellStyle name="40% - Accent5 6 2 2 2" xfId="735"/>
    <cellStyle name="40% - Accent5 6 2 2 2 2" xfId="2508"/>
    <cellStyle name="40% - Accent5 6 2 2 2 3" xfId="4294"/>
    <cellStyle name="40% - Accent5 6 2 2 2 4" xfId="6748"/>
    <cellStyle name="40% - Accent5 6 2 2 2 5" xfId="8281"/>
    <cellStyle name="40% - Accent5 6 2 2 3" xfId="2507"/>
    <cellStyle name="40% - Accent5 6 2 2 3 2" xfId="6749"/>
    <cellStyle name="40% - Accent5 6 2 2 4" xfId="3669"/>
    <cellStyle name="40% - Accent5 6 2 2 5" xfId="4293"/>
    <cellStyle name="40% - Accent5 6 2 2 6" xfId="5233"/>
    <cellStyle name="40% - Accent5 6 2 2 7" xfId="5814"/>
    <cellStyle name="40% - Accent5 6 2 2 8" xfId="6747"/>
    <cellStyle name="40% - Accent5 6 2 2 9" xfId="7700"/>
    <cellStyle name="40% - Accent5 6 2 3" xfId="736"/>
    <cellStyle name="40% - Accent5 6 2 3 2" xfId="2509"/>
    <cellStyle name="40% - Accent5 6 2 3 3" xfId="4295"/>
    <cellStyle name="40% - Accent5 6 2 3 4" xfId="6750"/>
    <cellStyle name="40% - Accent5 6 2 3 5" xfId="7992"/>
    <cellStyle name="40% - Accent5 6 2 4" xfId="2506"/>
    <cellStyle name="40% - Accent5 6 2 4 2" xfId="6751"/>
    <cellStyle name="40% - Accent5 6 2 5" xfId="3369"/>
    <cellStyle name="40% - Accent5 6 2 6" xfId="4292"/>
    <cellStyle name="40% - Accent5 6 2 7" xfId="4944"/>
    <cellStyle name="40% - Accent5 6 2 8" xfId="5525"/>
    <cellStyle name="40% - Accent5 6 2 9" xfId="6746"/>
    <cellStyle name="40% - Accent5 6 3" xfId="737"/>
    <cellStyle name="40% - Accent5 6 3 2" xfId="738"/>
    <cellStyle name="40% - Accent5 6 3 2 2" xfId="2511"/>
    <cellStyle name="40% - Accent5 6 3 2 3" xfId="4297"/>
    <cellStyle name="40% - Accent5 6 3 2 4" xfId="6753"/>
    <cellStyle name="40% - Accent5 6 3 2 5" xfId="8138"/>
    <cellStyle name="40% - Accent5 6 3 3" xfId="2510"/>
    <cellStyle name="40% - Accent5 6 3 3 2" xfId="6754"/>
    <cellStyle name="40% - Accent5 6 3 4" xfId="3526"/>
    <cellStyle name="40% - Accent5 6 3 5" xfId="4296"/>
    <cellStyle name="40% - Accent5 6 3 6" xfId="5090"/>
    <cellStyle name="40% - Accent5 6 3 7" xfId="5671"/>
    <cellStyle name="40% - Accent5 6 3 8" xfId="6752"/>
    <cellStyle name="40% - Accent5 6 3 9" xfId="7557"/>
    <cellStyle name="40% - Accent5 6 4" xfId="739"/>
    <cellStyle name="40% - Accent5 6 4 2" xfId="2512"/>
    <cellStyle name="40% - Accent5 6 4 3" xfId="4298"/>
    <cellStyle name="40% - Accent5 6 4 4" xfId="6755"/>
    <cellStyle name="40% - Accent5 6 4 5" xfId="7849"/>
    <cellStyle name="40% - Accent5 6 5" xfId="2505"/>
    <cellStyle name="40% - Accent5 6 5 2" xfId="6756"/>
    <cellStyle name="40% - Accent5 6 6" xfId="3224"/>
    <cellStyle name="40% - Accent5 6 7" xfId="4291"/>
    <cellStyle name="40% - Accent5 6 8" xfId="4801"/>
    <cellStyle name="40% - Accent5 6 9" xfId="5382"/>
    <cellStyle name="40% - Accent5 7" xfId="740"/>
    <cellStyle name="40% - Accent5 7 10" xfId="7287"/>
    <cellStyle name="40% - Accent5 7 2" xfId="741"/>
    <cellStyle name="40% - Accent5 7 2 2" xfId="742"/>
    <cellStyle name="40% - Accent5 7 2 2 2" xfId="2515"/>
    <cellStyle name="40% - Accent5 7 2 2 3" xfId="4301"/>
    <cellStyle name="40% - Accent5 7 2 2 4" xfId="6759"/>
    <cellStyle name="40% - Accent5 7 2 2 5" xfId="8157"/>
    <cellStyle name="40% - Accent5 7 2 3" xfId="2514"/>
    <cellStyle name="40% - Accent5 7 2 3 2" xfId="6760"/>
    <cellStyle name="40% - Accent5 7 2 4" xfId="3545"/>
    <cellStyle name="40% - Accent5 7 2 5" xfId="4300"/>
    <cellStyle name="40% - Accent5 7 2 6" xfId="5109"/>
    <cellStyle name="40% - Accent5 7 2 7" xfId="5690"/>
    <cellStyle name="40% - Accent5 7 2 8" xfId="6758"/>
    <cellStyle name="40% - Accent5 7 2 9" xfId="7576"/>
    <cellStyle name="40% - Accent5 7 3" xfId="743"/>
    <cellStyle name="40% - Accent5 7 3 2" xfId="2516"/>
    <cellStyle name="40% - Accent5 7 3 3" xfId="4302"/>
    <cellStyle name="40% - Accent5 7 3 4" xfId="6761"/>
    <cellStyle name="40% - Accent5 7 3 5" xfId="7868"/>
    <cellStyle name="40% - Accent5 7 4" xfId="2513"/>
    <cellStyle name="40% - Accent5 7 4 2" xfId="6762"/>
    <cellStyle name="40% - Accent5 7 5" xfId="3243"/>
    <cellStyle name="40% - Accent5 7 6" xfId="4299"/>
    <cellStyle name="40% - Accent5 7 7" xfId="4820"/>
    <cellStyle name="40% - Accent5 7 8" xfId="5401"/>
    <cellStyle name="40% - Accent5 7 9" xfId="6757"/>
    <cellStyle name="40% - Accent5 8" xfId="744"/>
    <cellStyle name="40% - Accent5 8 2" xfId="745"/>
    <cellStyle name="40% - Accent5 8 2 2" xfId="2518"/>
    <cellStyle name="40% - Accent5 8 2 3" xfId="4304"/>
    <cellStyle name="40% - Accent5 8 2 4" xfId="6764"/>
    <cellStyle name="40% - Accent5 8 2 5" xfId="8012"/>
    <cellStyle name="40% - Accent5 8 3" xfId="2517"/>
    <cellStyle name="40% - Accent5 8 3 2" xfId="6765"/>
    <cellStyle name="40% - Accent5 8 4" xfId="3390"/>
    <cellStyle name="40% - Accent5 8 5" xfId="4303"/>
    <cellStyle name="40% - Accent5 8 6" xfId="4964"/>
    <cellStyle name="40% - Accent5 8 7" xfId="5545"/>
    <cellStyle name="40% - Accent5 8 8" xfId="6763"/>
    <cellStyle name="40% - Accent5 8 9" xfId="7431"/>
    <cellStyle name="40% - Accent5 9" xfId="746"/>
    <cellStyle name="40% - Accent5 9 2" xfId="2519"/>
    <cellStyle name="40% - Accent5 9 3" xfId="4305"/>
    <cellStyle name="40% - Accent5 9 4" xfId="6766"/>
    <cellStyle name="40% - Accent5 9 5" xfId="8396"/>
    <cellStyle name="40% - Accent6" xfId="42" builtinId="51" customBuiltin="1"/>
    <cellStyle name="40% - Accent6 10" xfId="748"/>
    <cellStyle name="40% - Accent6 10 2" xfId="2521"/>
    <cellStyle name="40% - Accent6 10 2 2" xfId="4308"/>
    <cellStyle name="40% - Accent6 10 2 3" xfId="6769"/>
    <cellStyle name="40% - Accent6 10 3" xfId="4307"/>
    <cellStyle name="40% - Accent6 10 4" xfId="6768"/>
    <cellStyle name="40% - Accent6 10 5" xfId="8486"/>
    <cellStyle name="40% - Accent6 11" xfId="749"/>
    <cellStyle name="40% - Accent6 11 2" xfId="2522"/>
    <cellStyle name="40% - Accent6 11 3" xfId="4309"/>
    <cellStyle name="40% - Accent6 11 4" xfId="6770"/>
    <cellStyle name="40% - Accent6 11 5" xfId="8575"/>
    <cellStyle name="40% - Accent6 12" xfId="750"/>
    <cellStyle name="40% - Accent6 12 2" xfId="751"/>
    <cellStyle name="40% - Accent6 12 2 2" xfId="2524"/>
    <cellStyle name="40% - Accent6 12 2 3" xfId="4311"/>
    <cellStyle name="40% - Accent6 12 2 4" xfId="6772"/>
    <cellStyle name="40% - Accent6 12 3" xfId="2523"/>
    <cellStyle name="40% - Accent6 12 4" xfId="4310"/>
    <cellStyle name="40% - Accent6 12 5" xfId="6771"/>
    <cellStyle name="40% - Accent6 12 6" xfId="7727"/>
    <cellStyle name="40% - Accent6 13" xfId="752"/>
    <cellStyle name="40% - Accent6 13 2" xfId="2525"/>
    <cellStyle name="40% - Accent6 13 3" xfId="4312"/>
    <cellStyle name="40% - Accent6 13 4" xfId="6773"/>
    <cellStyle name="40% - Accent6 14" xfId="753"/>
    <cellStyle name="40% - Accent6 14 2" xfId="2526"/>
    <cellStyle name="40% - Accent6 14 3" xfId="4313"/>
    <cellStyle name="40% - Accent6 14 4" xfId="6774"/>
    <cellStyle name="40% - Accent6 15" xfId="754"/>
    <cellStyle name="40% - Accent6 15 2" xfId="2527"/>
    <cellStyle name="40% - Accent6 15 3" xfId="4314"/>
    <cellStyle name="40% - Accent6 15 4" xfId="6775"/>
    <cellStyle name="40% - Accent6 16" xfId="755"/>
    <cellStyle name="40% - Accent6 16 2" xfId="2528"/>
    <cellStyle name="40% - Accent6 16 3" xfId="4315"/>
    <cellStyle name="40% - Accent6 16 4" xfId="6776"/>
    <cellStyle name="40% - Accent6 17" xfId="756"/>
    <cellStyle name="40% - Accent6 17 2" xfId="2529"/>
    <cellStyle name="40% - Accent6 17 3" xfId="4316"/>
    <cellStyle name="40% - Accent6 17 4" xfId="6777"/>
    <cellStyle name="40% - Accent6 18" xfId="757"/>
    <cellStyle name="40% - Accent6 18 2" xfId="2530"/>
    <cellStyle name="40% - Accent6 18 3" xfId="4317"/>
    <cellStyle name="40% - Accent6 18 4" xfId="6778"/>
    <cellStyle name="40% - Accent6 19" xfId="1761"/>
    <cellStyle name="40% - Accent6 19 2" xfId="3011"/>
    <cellStyle name="40% - Accent6 19 3" xfId="4318"/>
    <cellStyle name="40% - Accent6 19 4" xfId="6779"/>
    <cellStyle name="40% - Accent6 2" xfId="758"/>
    <cellStyle name="40% - Accent6 2 10" xfId="3139"/>
    <cellStyle name="40% - Accent6 2 10 2" xfId="6781"/>
    <cellStyle name="40% - Accent6 2 11" xfId="4319"/>
    <cellStyle name="40% - Accent6 2 12" xfId="4736"/>
    <cellStyle name="40% - Accent6 2 13" xfId="5317"/>
    <cellStyle name="40% - Accent6 2 14" xfId="6780"/>
    <cellStyle name="40% - Accent6 2 15" xfId="7203"/>
    <cellStyle name="40% - Accent6 2 16" xfId="8651"/>
    <cellStyle name="40% - Accent6 2 2" xfId="759"/>
    <cellStyle name="40% - Accent6 2 2 10" xfId="6782"/>
    <cellStyle name="40% - Accent6 2 2 11" xfId="7249"/>
    <cellStyle name="40% - Accent6 2 2 2" xfId="760"/>
    <cellStyle name="40% - Accent6 2 2 2 10" xfId="7392"/>
    <cellStyle name="40% - Accent6 2 2 2 2" xfId="761"/>
    <cellStyle name="40% - Accent6 2 2 2 2 2" xfId="762"/>
    <cellStyle name="40% - Accent6 2 2 2 2 2 2" xfId="2535"/>
    <cellStyle name="40% - Accent6 2 2 2 2 2 3" xfId="4323"/>
    <cellStyle name="40% - Accent6 2 2 2 2 2 4" xfId="6785"/>
    <cellStyle name="40% - Accent6 2 2 2 2 2 5" xfId="8262"/>
    <cellStyle name="40% - Accent6 2 2 2 2 3" xfId="2534"/>
    <cellStyle name="40% - Accent6 2 2 2 2 3 2" xfId="6786"/>
    <cellStyle name="40% - Accent6 2 2 2 2 4" xfId="3650"/>
    <cellStyle name="40% - Accent6 2 2 2 2 5" xfId="4322"/>
    <cellStyle name="40% - Accent6 2 2 2 2 6" xfId="5214"/>
    <cellStyle name="40% - Accent6 2 2 2 2 7" xfId="5795"/>
    <cellStyle name="40% - Accent6 2 2 2 2 8" xfId="6784"/>
    <cellStyle name="40% - Accent6 2 2 2 2 9" xfId="7681"/>
    <cellStyle name="40% - Accent6 2 2 2 3" xfId="763"/>
    <cellStyle name="40% - Accent6 2 2 2 3 2" xfId="2536"/>
    <cellStyle name="40% - Accent6 2 2 2 3 3" xfId="4324"/>
    <cellStyle name="40% - Accent6 2 2 2 3 4" xfId="6787"/>
    <cellStyle name="40% - Accent6 2 2 2 3 5" xfId="7973"/>
    <cellStyle name="40% - Accent6 2 2 2 4" xfId="2533"/>
    <cellStyle name="40% - Accent6 2 2 2 4 2" xfId="6788"/>
    <cellStyle name="40% - Accent6 2 2 2 5" xfId="3350"/>
    <cellStyle name="40% - Accent6 2 2 2 6" xfId="4321"/>
    <cellStyle name="40% - Accent6 2 2 2 7" xfId="4925"/>
    <cellStyle name="40% - Accent6 2 2 2 8" xfId="5506"/>
    <cellStyle name="40% - Accent6 2 2 2 9" xfId="6783"/>
    <cellStyle name="40% - Accent6 2 2 3" xfId="764"/>
    <cellStyle name="40% - Accent6 2 2 3 2" xfId="765"/>
    <cellStyle name="40% - Accent6 2 2 3 2 2" xfId="2538"/>
    <cellStyle name="40% - Accent6 2 2 3 2 3" xfId="4326"/>
    <cellStyle name="40% - Accent6 2 2 3 2 4" xfId="6790"/>
    <cellStyle name="40% - Accent6 2 2 3 2 5" xfId="8119"/>
    <cellStyle name="40% - Accent6 2 2 3 3" xfId="2537"/>
    <cellStyle name="40% - Accent6 2 2 3 3 2" xfId="6791"/>
    <cellStyle name="40% - Accent6 2 2 3 4" xfId="3507"/>
    <cellStyle name="40% - Accent6 2 2 3 5" xfId="4325"/>
    <cellStyle name="40% - Accent6 2 2 3 6" xfId="5071"/>
    <cellStyle name="40% - Accent6 2 2 3 7" xfId="5652"/>
    <cellStyle name="40% - Accent6 2 2 3 8" xfId="6789"/>
    <cellStyle name="40% - Accent6 2 2 3 9" xfId="7538"/>
    <cellStyle name="40% - Accent6 2 2 4" xfId="766"/>
    <cellStyle name="40% - Accent6 2 2 4 2" xfId="2539"/>
    <cellStyle name="40% - Accent6 2 2 4 3" xfId="4327"/>
    <cellStyle name="40% - Accent6 2 2 4 4" xfId="6792"/>
    <cellStyle name="40% - Accent6 2 2 4 5" xfId="8466"/>
    <cellStyle name="40% - Accent6 2 2 5" xfId="2532"/>
    <cellStyle name="40% - Accent6 2 2 5 2" xfId="6793"/>
    <cellStyle name="40% - Accent6 2 2 5 3" xfId="8555"/>
    <cellStyle name="40% - Accent6 2 2 6" xfId="3205"/>
    <cellStyle name="40% - Accent6 2 2 6 2" xfId="7830"/>
    <cellStyle name="40% - Accent6 2 2 7" xfId="4320"/>
    <cellStyle name="40% - Accent6 2 2 8" xfId="4782"/>
    <cellStyle name="40% - Accent6 2 2 9" xfId="5363"/>
    <cellStyle name="40% - Accent6 2 3" xfId="767"/>
    <cellStyle name="40% - Accent6 2 3 10" xfId="7346"/>
    <cellStyle name="40% - Accent6 2 3 2" xfId="768"/>
    <cellStyle name="40% - Accent6 2 3 2 2" xfId="769"/>
    <cellStyle name="40% - Accent6 2 3 2 2 2" xfId="2542"/>
    <cellStyle name="40% - Accent6 2 3 2 2 3" xfId="4330"/>
    <cellStyle name="40% - Accent6 2 3 2 2 4" xfId="6796"/>
    <cellStyle name="40% - Accent6 2 3 2 2 5" xfId="8216"/>
    <cellStyle name="40% - Accent6 2 3 2 3" xfId="2541"/>
    <cellStyle name="40% - Accent6 2 3 2 3 2" xfId="6797"/>
    <cellStyle name="40% - Accent6 2 3 2 4" xfId="3604"/>
    <cellStyle name="40% - Accent6 2 3 2 5" xfId="4329"/>
    <cellStyle name="40% - Accent6 2 3 2 6" xfId="5168"/>
    <cellStyle name="40% - Accent6 2 3 2 7" xfId="5749"/>
    <cellStyle name="40% - Accent6 2 3 2 8" xfId="6795"/>
    <cellStyle name="40% - Accent6 2 3 2 9" xfId="7635"/>
    <cellStyle name="40% - Accent6 2 3 3" xfId="770"/>
    <cellStyle name="40% - Accent6 2 3 3 2" xfId="2543"/>
    <cellStyle name="40% - Accent6 2 3 3 3" xfId="4331"/>
    <cellStyle name="40% - Accent6 2 3 3 4" xfId="6798"/>
    <cellStyle name="40% - Accent6 2 3 3 5" xfId="7927"/>
    <cellStyle name="40% - Accent6 2 3 4" xfId="2540"/>
    <cellStyle name="40% - Accent6 2 3 4 2" xfId="6799"/>
    <cellStyle name="40% - Accent6 2 3 5" xfId="3304"/>
    <cellStyle name="40% - Accent6 2 3 6" xfId="4328"/>
    <cellStyle name="40% - Accent6 2 3 7" xfId="4879"/>
    <cellStyle name="40% - Accent6 2 3 8" xfId="5460"/>
    <cellStyle name="40% - Accent6 2 3 9" xfId="6794"/>
    <cellStyle name="40% - Accent6 2 4" xfId="771"/>
    <cellStyle name="40% - Accent6 2 4 2" xfId="772"/>
    <cellStyle name="40% - Accent6 2 4 2 2" xfId="2545"/>
    <cellStyle name="40% - Accent6 2 4 2 3" xfId="4333"/>
    <cellStyle name="40% - Accent6 2 4 2 4" xfId="6801"/>
    <cellStyle name="40% - Accent6 2 4 2 5" xfId="8073"/>
    <cellStyle name="40% - Accent6 2 4 3" xfId="2544"/>
    <cellStyle name="40% - Accent6 2 4 3 2" xfId="6802"/>
    <cellStyle name="40% - Accent6 2 4 4" xfId="3461"/>
    <cellStyle name="40% - Accent6 2 4 5" xfId="4332"/>
    <cellStyle name="40% - Accent6 2 4 6" xfId="5025"/>
    <cellStyle name="40% - Accent6 2 4 7" xfId="5606"/>
    <cellStyle name="40% - Accent6 2 4 8" xfId="6800"/>
    <cellStyle name="40% - Accent6 2 4 9" xfId="7492"/>
    <cellStyle name="40% - Accent6 2 5" xfId="773"/>
    <cellStyle name="40% - Accent6 2 5 2" xfId="774"/>
    <cellStyle name="40% - Accent6 2 5 2 2" xfId="2547"/>
    <cellStyle name="40% - Accent6 2 5 2 3" xfId="4335"/>
    <cellStyle name="40% - Accent6 2 5 2 4" xfId="6804"/>
    <cellStyle name="40% - Accent6 2 5 3" xfId="2546"/>
    <cellStyle name="40% - Accent6 2 5 4" xfId="4334"/>
    <cellStyle name="40% - Accent6 2 5 5" xfId="6803"/>
    <cellStyle name="40% - Accent6 2 5 6" xfId="8308"/>
    <cellStyle name="40% - Accent6 2 6" xfId="775"/>
    <cellStyle name="40% - Accent6 2 6 2" xfId="2548"/>
    <cellStyle name="40% - Accent6 2 6 3" xfId="4336"/>
    <cellStyle name="40% - Accent6 2 6 4" xfId="6805"/>
    <cellStyle name="40% - Accent6 2 6 5" xfId="8420"/>
    <cellStyle name="40% - Accent6 2 7" xfId="776"/>
    <cellStyle name="40% - Accent6 2 7 2" xfId="2549"/>
    <cellStyle name="40% - Accent6 2 7 3" xfId="4337"/>
    <cellStyle name="40% - Accent6 2 7 4" xfId="6806"/>
    <cellStyle name="40% - Accent6 2 7 5" xfId="8509"/>
    <cellStyle name="40% - Accent6 2 8" xfId="1828"/>
    <cellStyle name="40% - Accent6 2 8 2" xfId="4338"/>
    <cellStyle name="40% - Accent6 2 8 3" xfId="6807"/>
    <cellStyle name="40% - Accent6 2 8 4" xfId="7784"/>
    <cellStyle name="40% - Accent6 2 9" xfId="2531"/>
    <cellStyle name="40% - Accent6 2 9 2" xfId="4339"/>
    <cellStyle name="40% - Accent6 2 9 3" xfId="6808"/>
    <cellStyle name="40% - Accent6 20" xfId="1802"/>
    <cellStyle name="40% - Accent6 20 2" xfId="4340"/>
    <cellStyle name="40% - Accent6 20 3" xfId="6809"/>
    <cellStyle name="40% - Accent6 21" xfId="2520"/>
    <cellStyle name="40% - Accent6 21 2" xfId="4341"/>
    <cellStyle name="40% - Accent6 21 3" xfId="6810"/>
    <cellStyle name="40% - Accent6 22" xfId="3040"/>
    <cellStyle name="40% - Accent6 23" xfId="4306"/>
    <cellStyle name="40% - Accent6 24" xfId="4679"/>
    <cellStyle name="40% - Accent6 25" xfId="5260"/>
    <cellStyle name="40% - Accent6 26" xfId="6767"/>
    <cellStyle name="40% - Accent6 27" xfId="7120"/>
    <cellStyle name="40% - Accent6 28" xfId="7146"/>
    <cellStyle name="40% - Accent6 29" xfId="747"/>
    <cellStyle name="40% - Accent6 3" xfId="777"/>
    <cellStyle name="40% - Accent6 3 10" xfId="5340"/>
    <cellStyle name="40% - Accent6 3 11" xfId="6811"/>
    <cellStyle name="40% - Accent6 3 12" xfId="7226"/>
    <cellStyle name="40% - Accent6 3 2" xfId="778"/>
    <cellStyle name="40% - Accent6 3 2 10" xfId="7369"/>
    <cellStyle name="40% - Accent6 3 2 2" xfId="779"/>
    <cellStyle name="40% - Accent6 3 2 2 2" xfId="780"/>
    <cellStyle name="40% - Accent6 3 2 2 2 2" xfId="2553"/>
    <cellStyle name="40% - Accent6 3 2 2 2 3" xfId="4345"/>
    <cellStyle name="40% - Accent6 3 2 2 2 4" xfId="6814"/>
    <cellStyle name="40% - Accent6 3 2 2 2 5" xfId="8239"/>
    <cellStyle name="40% - Accent6 3 2 2 3" xfId="2552"/>
    <cellStyle name="40% - Accent6 3 2 2 3 2" xfId="6815"/>
    <cellStyle name="40% - Accent6 3 2 2 4" xfId="3627"/>
    <cellStyle name="40% - Accent6 3 2 2 5" xfId="4344"/>
    <cellStyle name="40% - Accent6 3 2 2 6" xfId="5191"/>
    <cellStyle name="40% - Accent6 3 2 2 7" xfId="5772"/>
    <cellStyle name="40% - Accent6 3 2 2 8" xfId="6813"/>
    <cellStyle name="40% - Accent6 3 2 2 9" xfId="7658"/>
    <cellStyle name="40% - Accent6 3 2 3" xfId="781"/>
    <cellStyle name="40% - Accent6 3 2 3 2" xfId="2554"/>
    <cellStyle name="40% - Accent6 3 2 3 3" xfId="4346"/>
    <cellStyle name="40% - Accent6 3 2 3 4" xfId="6816"/>
    <cellStyle name="40% - Accent6 3 2 3 5" xfId="7950"/>
    <cellStyle name="40% - Accent6 3 2 4" xfId="2551"/>
    <cellStyle name="40% - Accent6 3 2 4 2" xfId="6817"/>
    <cellStyle name="40% - Accent6 3 2 5" xfId="3327"/>
    <cellStyle name="40% - Accent6 3 2 6" xfId="4343"/>
    <cellStyle name="40% - Accent6 3 2 7" xfId="4902"/>
    <cellStyle name="40% - Accent6 3 2 8" xfId="5483"/>
    <cellStyle name="40% - Accent6 3 2 9" xfId="6812"/>
    <cellStyle name="40% - Accent6 3 3" xfId="782"/>
    <cellStyle name="40% - Accent6 3 3 2" xfId="783"/>
    <cellStyle name="40% - Accent6 3 3 2 2" xfId="2556"/>
    <cellStyle name="40% - Accent6 3 3 2 3" xfId="4348"/>
    <cellStyle name="40% - Accent6 3 3 2 4" xfId="6819"/>
    <cellStyle name="40% - Accent6 3 3 2 5" xfId="8096"/>
    <cellStyle name="40% - Accent6 3 3 3" xfId="2555"/>
    <cellStyle name="40% - Accent6 3 3 3 2" xfId="6820"/>
    <cellStyle name="40% - Accent6 3 3 4" xfId="3484"/>
    <cellStyle name="40% - Accent6 3 3 5" xfId="4347"/>
    <cellStyle name="40% - Accent6 3 3 6" xfId="5048"/>
    <cellStyle name="40% - Accent6 3 3 7" xfId="5629"/>
    <cellStyle name="40% - Accent6 3 3 8" xfId="6818"/>
    <cellStyle name="40% - Accent6 3 3 9" xfId="7515"/>
    <cellStyle name="40% - Accent6 3 4" xfId="784"/>
    <cellStyle name="40% - Accent6 3 4 2" xfId="2557"/>
    <cellStyle name="40% - Accent6 3 4 3" xfId="4349"/>
    <cellStyle name="40% - Accent6 3 4 4" xfId="6821"/>
    <cellStyle name="40% - Accent6 3 4 5" xfId="8443"/>
    <cellStyle name="40% - Accent6 3 5" xfId="785"/>
    <cellStyle name="40% - Accent6 3 5 2" xfId="2558"/>
    <cellStyle name="40% - Accent6 3 5 3" xfId="4350"/>
    <cellStyle name="40% - Accent6 3 5 4" xfId="6822"/>
    <cellStyle name="40% - Accent6 3 5 5" xfId="8532"/>
    <cellStyle name="40% - Accent6 3 6" xfId="2550"/>
    <cellStyle name="40% - Accent6 3 6 2" xfId="6823"/>
    <cellStyle name="40% - Accent6 3 6 3" xfId="7807"/>
    <cellStyle name="40% - Accent6 3 7" xfId="3179"/>
    <cellStyle name="40% - Accent6 3 8" xfId="4342"/>
    <cellStyle name="40% - Accent6 3 9" xfId="4759"/>
    <cellStyle name="40% - Accent6 30" xfId="8600"/>
    <cellStyle name="40% - Accent6 4" xfId="786"/>
    <cellStyle name="40% - Accent6 4 10" xfId="6824"/>
    <cellStyle name="40% - Accent6 4 11" xfId="7180"/>
    <cellStyle name="40% - Accent6 4 2" xfId="787"/>
    <cellStyle name="40% - Accent6 4 2 10" xfId="7323"/>
    <cellStyle name="40% - Accent6 4 2 2" xfId="788"/>
    <cellStyle name="40% - Accent6 4 2 2 2" xfId="789"/>
    <cellStyle name="40% - Accent6 4 2 2 2 2" xfId="2562"/>
    <cellStyle name="40% - Accent6 4 2 2 2 3" xfId="4354"/>
    <cellStyle name="40% - Accent6 4 2 2 2 4" xfId="6827"/>
    <cellStyle name="40% - Accent6 4 2 2 2 5" xfId="8193"/>
    <cellStyle name="40% - Accent6 4 2 2 3" xfId="2561"/>
    <cellStyle name="40% - Accent6 4 2 2 3 2" xfId="6828"/>
    <cellStyle name="40% - Accent6 4 2 2 4" xfId="3581"/>
    <cellStyle name="40% - Accent6 4 2 2 5" xfId="4353"/>
    <cellStyle name="40% - Accent6 4 2 2 6" xfId="5145"/>
    <cellStyle name="40% - Accent6 4 2 2 7" xfId="5726"/>
    <cellStyle name="40% - Accent6 4 2 2 8" xfId="6826"/>
    <cellStyle name="40% - Accent6 4 2 2 9" xfId="7612"/>
    <cellStyle name="40% - Accent6 4 2 3" xfId="790"/>
    <cellStyle name="40% - Accent6 4 2 3 2" xfId="2563"/>
    <cellStyle name="40% - Accent6 4 2 3 3" xfId="4355"/>
    <cellStyle name="40% - Accent6 4 2 3 4" xfId="6829"/>
    <cellStyle name="40% - Accent6 4 2 3 5" xfId="7904"/>
    <cellStyle name="40% - Accent6 4 2 4" xfId="2560"/>
    <cellStyle name="40% - Accent6 4 2 4 2" xfId="6830"/>
    <cellStyle name="40% - Accent6 4 2 5" xfId="3281"/>
    <cellStyle name="40% - Accent6 4 2 6" xfId="4352"/>
    <cellStyle name="40% - Accent6 4 2 7" xfId="4856"/>
    <cellStyle name="40% - Accent6 4 2 8" xfId="5437"/>
    <cellStyle name="40% - Accent6 4 2 9" xfId="6825"/>
    <cellStyle name="40% - Accent6 4 3" xfId="791"/>
    <cellStyle name="40% - Accent6 4 3 2" xfId="792"/>
    <cellStyle name="40% - Accent6 4 3 2 2" xfId="2565"/>
    <cellStyle name="40% - Accent6 4 3 2 3" xfId="4357"/>
    <cellStyle name="40% - Accent6 4 3 2 4" xfId="6832"/>
    <cellStyle name="40% - Accent6 4 3 2 5" xfId="8053"/>
    <cellStyle name="40% - Accent6 4 3 3" xfId="2564"/>
    <cellStyle name="40% - Accent6 4 3 3 2" xfId="6833"/>
    <cellStyle name="40% - Accent6 4 3 4" xfId="3441"/>
    <cellStyle name="40% - Accent6 4 3 5" xfId="4356"/>
    <cellStyle name="40% - Accent6 4 3 6" xfId="5005"/>
    <cellStyle name="40% - Accent6 4 3 7" xfId="5586"/>
    <cellStyle name="40% - Accent6 4 3 8" xfId="6831"/>
    <cellStyle name="40% - Accent6 4 3 9" xfId="7472"/>
    <cellStyle name="40% - Accent6 4 4" xfId="793"/>
    <cellStyle name="40% - Accent6 4 4 2" xfId="2566"/>
    <cellStyle name="40% - Accent6 4 4 3" xfId="4358"/>
    <cellStyle name="40% - Accent6 4 4 4" xfId="6834"/>
    <cellStyle name="40% - Accent6 4 4 5" xfId="7761"/>
    <cellStyle name="40% - Accent6 4 5" xfId="2559"/>
    <cellStyle name="40% - Accent6 4 5 2" xfId="6835"/>
    <cellStyle name="40% - Accent6 4 6" xfId="3112"/>
    <cellStyle name="40% - Accent6 4 7" xfId="4351"/>
    <cellStyle name="40% - Accent6 4 8" xfId="4713"/>
    <cellStyle name="40% - Accent6 4 9" xfId="5294"/>
    <cellStyle name="40% - Accent6 5" xfId="794"/>
    <cellStyle name="40% - Accent6 5 10" xfId="6836"/>
    <cellStyle name="40% - Accent6 5 11" xfId="7163"/>
    <cellStyle name="40% - Accent6 5 2" xfId="795"/>
    <cellStyle name="40% - Accent6 5 2 10" xfId="7306"/>
    <cellStyle name="40% - Accent6 5 2 2" xfId="796"/>
    <cellStyle name="40% - Accent6 5 2 2 2" xfId="797"/>
    <cellStyle name="40% - Accent6 5 2 2 2 2" xfId="2570"/>
    <cellStyle name="40% - Accent6 5 2 2 2 3" xfId="4362"/>
    <cellStyle name="40% - Accent6 5 2 2 2 4" xfId="6839"/>
    <cellStyle name="40% - Accent6 5 2 2 2 5" xfId="8176"/>
    <cellStyle name="40% - Accent6 5 2 2 3" xfId="2569"/>
    <cellStyle name="40% - Accent6 5 2 2 3 2" xfId="6840"/>
    <cellStyle name="40% - Accent6 5 2 2 4" xfId="3564"/>
    <cellStyle name="40% - Accent6 5 2 2 5" xfId="4361"/>
    <cellStyle name="40% - Accent6 5 2 2 6" xfId="5128"/>
    <cellStyle name="40% - Accent6 5 2 2 7" xfId="5709"/>
    <cellStyle name="40% - Accent6 5 2 2 8" xfId="6838"/>
    <cellStyle name="40% - Accent6 5 2 2 9" xfId="7595"/>
    <cellStyle name="40% - Accent6 5 2 3" xfId="798"/>
    <cellStyle name="40% - Accent6 5 2 3 2" xfId="2571"/>
    <cellStyle name="40% - Accent6 5 2 3 3" xfId="4363"/>
    <cellStyle name="40% - Accent6 5 2 3 4" xfId="6841"/>
    <cellStyle name="40% - Accent6 5 2 3 5" xfId="7887"/>
    <cellStyle name="40% - Accent6 5 2 4" xfId="2568"/>
    <cellStyle name="40% - Accent6 5 2 4 2" xfId="6842"/>
    <cellStyle name="40% - Accent6 5 2 5" xfId="3264"/>
    <cellStyle name="40% - Accent6 5 2 6" xfId="4360"/>
    <cellStyle name="40% - Accent6 5 2 7" xfId="4839"/>
    <cellStyle name="40% - Accent6 5 2 8" xfId="5420"/>
    <cellStyle name="40% - Accent6 5 2 9" xfId="6837"/>
    <cellStyle name="40% - Accent6 5 3" xfId="799"/>
    <cellStyle name="40% - Accent6 5 3 2" xfId="800"/>
    <cellStyle name="40% - Accent6 5 3 2 2" xfId="2573"/>
    <cellStyle name="40% - Accent6 5 3 2 3" xfId="4365"/>
    <cellStyle name="40% - Accent6 5 3 2 4" xfId="6844"/>
    <cellStyle name="40% - Accent6 5 3 2 5" xfId="8036"/>
    <cellStyle name="40% - Accent6 5 3 3" xfId="2572"/>
    <cellStyle name="40% - Accent6 5 3 3 2" xfId="6845"/>
    <cellStyle name="40% - Accent6 5 3 4" xfId="3424"/>
    <cellStyle name="40% - Accent6 5 3 5" xfId="4364"/>
    <cellStyle name="40% - Accent6 5 3 6" xfId="4988"/>
    <cellStyle name="40% - Accent6 5 3 7" xfId="5569"/>
    <cellStyle name="40% - Accent6 5 3 8" xfId="6843"/>
    <cellStyle name="40% - Accent6 5 3 9" xfId="7455"/>
    <cellStyle name="40% - Accent6 5 4" xfId="801"/>
    <cellStyle name="40% - Accent6 5 4 2" xfId="2574"/>
    <cellStyle name="40% - Accent6 5 4 3" xfId="4366"/>
    <cellStyle name="40% - Accent6 5 4 4" xfId="6846"/>
    <cellStyle name="40% - Accent6 5 4 5" xfId="7744"/>
    <cellStyle name="40% - Accent6 5 5" xfId="2567"/>
    <cellStyle name="40% - Accent6 5 5 2" xfId="6847"/>
    <cellStyle name="40% - Accent6 5 6" xfId="3095"/>
    <cellStyle name="40% - Accent6 5 7" xfId="4359"/>
    <cellStyle name="40% - Accent6 5 8" xfId="4696"/>
    <cellStyle name="40% - Accent6 5 9" xfId="5277"/>
    <cellStyle name="40% - Accent6 6" xfId="802"/>
    <cellStyle name="40% - Accent6 6 10" xfId="6848"/>
    <cellStyle name="40% - Accent6 6 11" xfId="7269"/>
    <cellStyle name="40% - Accent6 6 2" xfId="803"/>
    <cellStyle name="40% - Accent6 6 2 10" xfId="7412"/>
    <cellStyle name="40% - Accent6 6 2 2" xfId="804"/>
    <cellStyle name="40% - Accent6 6 2 2 2" xfId="805"/>
    <cellStyle name="40% - Accent6 6 2 2 2 2" xfId="2578"/>
    <cellStyle name="40% - Accent6 6 2 2 2 3" xfId="4370"/>
    <cellStyle name="40% - Accent6 6 2 2 2 4" xfId="6851"/>
    <cellStyle name="40% - Accent6 6 2 2 2 5" xfId="8282"/>
    <cellStyle name="40% - Accent6 6 2 2 3" xfId="2577"/>
    <cellStyle name="40% - Accent6 6 2 2 3 2" xfId="6852"/>
    <cellStyle name="40% - Accent6 6 2 2 4" xfId="3670"/>
    <cellStyle name="40% - Accent6 6 2 2 5" xfId="4369"/>
    <cellStyle name="40% - Accent6 6 2 2 6" xfId="5234"/>
    <cellStyle name="40% - Accent6 6 2 2 7" xfId="5815"/>
    <cellStyle name="40% - Accent6 6 2 2 8" xfId="6850"/>
    <cellStyle name="40% - Accent6 6 2 2 9" xfId="7701"/>
    <cellStyle name="40% - Accent6 6 2 3" xfId="806"/>
    <cellStyle name="40% - Accent6 6 2 3 2" xfId="2579"/>
    <cellStyle name="40% - Accent6 6 2 3 3" xfId="4371"/>
    <cellStyle name="40% - Accent6 6 2 3 4" xfId="6853"/>
    <cellStyle name="40% - Accent6 6 2 3 5" xfId="7993"/>
    <cellStyle name="40% - Accent6 6 2 4" xfId="2576"/>
    <cellStyle name="40% - Accent6 6 2 4 2" xfId="6854"/>
    <cellStyle name="40% - Accent6 6 2 5" xfId="3370"/>
    <cellStyle name="40% - Accent6 6 2 6" xfId="4368"/>
    <cellStyle name="40% - Accent6 6 2 7" xfId="4945"/>
    <cellStyle name="40% - Accent6 6 2 8" xfId="5526"/>
    <cellStyle name="40% - Accent6 6 2 9" xfId="6849"/>
    <cellStyle name="40% - Accent6 6 3" xfId="807"/>
    <cellStyle name="40% - Accent6 6 3 2" xfId="808"/>
    <cellStyle name="40% - Accent6 6 3 2 2" xfId="2581"/>
    <cellStyle name="40% - Accent6 6 3 2 3" xfId="4373"/>
    <cellStyle name="40% - Accent6 6 3 2 4" xfId="6856"/>
    <cellStyle name="40% - Accent6 6 3 2 5" xfId="8139"/>
    <cellStyle name="40% - Accent6 6 3 3" xfId="2580"/>
    <cellStyle name="40% - Accent6 6 3 3 2" xfId="6857"/>
    <cellStyle name="40% - Accent6 6 3 4" xfId="3527"/>
    <cellStyle name="40% - Accent6 6 3 5" xfId="4372"/>
    <cellStyle name="40% - Accent6 6 3 6" xfId="5091"/>
    <cellStyle name="40% - Accent6 6 3 7" xfId="5672"/>
    <cellStyle name="40% - Accent6 6 3 8" xfId="6855"/>
    <cellStyle name="40% - Accent6 6 3 9" xfId="7558"/>
    <cellStyle name="40% - Accent6 6 4" xfId="809"/>
    <cellStyle name="40% - Accent6 6 4 2" xfId="2582"/>
    <cellStyle name="40% - Accent6 6 4 3" xfId="4374"/>
    <cellStyle name="40% - Accent6 6 4 4" xfId="6858"/>
    <cellStyle name="40% - Accent6 6 4 5" xfId="7850"/>
    <cellStyle name="40% - Accent6 6 5" xfId="2575"/>
    <cellStyle name="40% - Accent6 6 5 2" xfId="6859"/>
    <cellStyle name="40% - Accent6 6 6" xfId="3225"/>
    <cellStyle name="40% - Accent6 6 7" xfId="4367"/>
    <cellStyle name="40% - Accent6 6 8" xfId="4802"/>
    <cellStyle name="40% - Accent6 6 9" xfId="5383"/>
    <cellStyle name="40% - Accent6 7" xfId="810"/>
    <cellStyle name="40% - Accent6 7 10" xfId="7289"/>
    <cellStyle name="40% - Accent6 7 2" xfId="811"/>
    <cellStyle name="40% - Accent6 7 2 2" xfId="812"/>
    <cellStyle name="40% - Accent6 7 2 2 2" xfId="2585"/>
    <cellStyle name="40% - Accent6 7 2 2 3" xfId="4377"/>
    <cellStyle name="40% - Accent6 7 2 2 4" xfId="6862"/>
    <cellStyle name="40% - Accent6 7 2 2 5" xfId="8159"/>
    <cellStyle name="40% - Accent6 7 2 3" xfId="2584"/>
    <cellStyle name="40% - Accent6 7 2 3 2" xfId="6863"/>
    <cellStyle name="40% - Accent6 7 2 4" xfId="3547"/>
    <cellStyle name="40% - Accent6 7 2 5" xfId="4376"/>
    <cellStyle name="40% - Accent6 7 2 6" xfId="5111"/>
    <cellStyle name="40% - Accent6 7 2 7" xfId="5692"/>
    <cellStyle name="40% - Accent6 7 2 8" xfId="6861"/>
    <cellStyle name="40% - Accent6 7 2 9" xfId="7578"/>
    <cellStyle name="40% - Accent6 7 3" xfId="813"/>
    <cellStyle name="40% - Accent6 7 3 2" xfId="2586"/>
    <cellStyle name="40% - Accent6 7 3 3" xfId="4378"/>
    <cellStyle name="40% - Accent6 7 3 4" xfId="6864"/>
    <cellStyle name="40% - Accent6 7 3 5" xfId="7870"/>
    <cellStyle name="40% - Accent6 7 4" xfId="2583"/>
    <cellStyle name="40% - Accent6 7 4 2" xfId="6865"/>
    <cellStyle name="40% - Accent6 7 5" xfId="3245"/>
    <cellStyle name="40% - Accent6 7 6" xfId="4375"/>
    <cellStyle name="40% - Accent6 7 7" xfId="4822"/>
    <cellStyle name="40% - Accent6 7 8" xfId="5403"/>
    <cellStyle name="40% - Accent6 7 9" xfId="6860"/>
    <cellStyle name="40% - Accent6 8" xfId="814"/>
    <cellStyle name="40% - Accent6 8 2" xfId="815"/>
    <cellStyle name="40% - Accent6 8 2 2" xfId="2588"/>
    <cellStyle name="40% - Accent6 8 2 3" xfId="4380"/>
    <cellStyle name="40% - Accent6 8 2 4" xfId="6867"/>
    <cellStyle name="40% - Accent6 8 2 5" xfId="8013"/>
    <cellStyle name="40% - Accent6 8 3" xfId="2587"/>
    <cellStyle name="40% - Accent6 8 3 2" xfId="6868"/>
    <cellStyle name="40% - Accent6 8 4" xfId="3391"/>
    <cellStyle name="40% - Accent6 8 5" xfId="4379"/>
    <cellStyle name="40% - Accent6 8 6" xfId="4965"/>
    <cellStyle name="40% - Accent6 8 7" xfId="5546"/>
    <cellStyle name="40% - Accent6 8 8" xfId="6866"/>
    <cellStyle name="40% - Accent6 8 9" xfId="7432"/>
    <cellStyle name="40% - Accent6 9" xfId="816"/>
    <cellStyle name="40% - Accent6 9 2" xfId="2589"/>
    <cellStyle name="40% - Accent6 9 3" xfId="4381"/>
    <cellStyle name="40% - Accent6 9 4" xfId="6869"/>
    <cellStyle name="40% - Accent6 9 5" xfId="8397"/>
    <cellStyle name="60% - Accent1" xfId="23" builtinId="32" customBuiltin="1"/>
    <cellStyle name="60% - Accent1 10" xfId="818"/>
    <cellStyle name="60% - Accent1 11" xfId="819"/>
    <cellStyle name="60% - Accent1 12" xfId="1762"/>
    <cellStyle name="60% - Accent1 12 2" xfId="6870"/>
    <cellStyle name="60% - Accent1 13" xfId="2590"/>
    <cellStyle name="60% - Accent1 14" xfId="817"/>
    <cellStyle name="60% - Accent1 2" xfId="820"/>
    <cellStyle name="60% - Accent1 2 2" xfId="8632"/>
    <cellStyle name="60% - Accent1 3" xfId="821"/>
    <cellStyle name="60% - Accent1 3 2" xfId="822"/>
    <cellStyle name="60% - Accent1 4" xfId="823"/>
    <cellStyle name="60% - Accent1 4 2" xfId="4383"/>
    <cellStyle name="60% - Accent1 4 3" xfId="4382"/>
    <cellStyle name="60% - Accent1 5" xfId="824"/>
    <cellStyle name="60% - Accent1 5 2" xfId="825"/>
    <cellStyle name="60% - Accent1 6" xfId="826"/>
    <cellStyle name="60% - Accent1 7" xfId="827"/>
    <cellStyle name="60% - Accent1 8" xfId="828"/>
    <cellStyle name="60% - Accent1 9" xfId="829"/>
    <cellStyle name="60% - Accent2" xfId="27" builtinId="36" customBuiltin="1"/>
    <cellStyle name="60% - Accent2 10" xfId="831"/>
    <cellStyle name="60% - Accent2 11" xfId="832"/>
    <cellStyle name="60% - Accent2 12" xfId="1763"/>
    <cellStyle name="60% - Accent2 12 2" xfId="6871"/>
    <cellStyle name="60% - Accent2 13" xfId="2591"/>
    <cellStyle name="60% - Accent2 14" xfId="830"/>
    <cellStyle name="60% - Accent2 2" xfId="833"/>
    <cellStyle name="60% - Accent2 2 2" xfId="8636"/>
    <cellStyle name="60% - Accent2 3" xfId="834"/>
    <cellStyle name="60% - Accent2 3 2" xfId="835"/>
    <cellStyle name="60% - Accent2 4" xfId="836"/>
    <cellStyle name="60% - Accent2 4 2" xfId="4385"/>
    <cellStyle name="60% - Accent2 4 3" xfId="4384"/>
    <cellStyle name="60% - Accent2 5" xfId="837"/>
    <cellStyle name="60% - Accent2 5 2" xfId="838"/>
    <cellStyle name="60% - Accent2 6" xfId="839"/>
    <cellStyle name="60% - Accent2 7" xfId="840"/>
    <cellStyle name="60% - Accent2 8" xfId="841"/>
    <cellStyle name="60% - Accent2 9" xfId="842"/>
    <cellStyle name="60% - Accent3" xfId="31" builtinId="40" customBuiltin="1"/>
    <cellStyle name="60% - Accent3 10" xfId="844"/>
    <cellStyle name="60% - Accent3 11" xfId="845"/>
    <cellStyle name="60% - Accent3 12" xfId="1764"/>
    <cellStyle name="60% - Accent3 12 2" xfId="6872"/>
    <cellStyle name="60% - Accent3 13" xfId="2592"/>
    <cellStyle name="60% - Accent3 14" xfId="843"/>
    <cellStyle name="60% - Accent3 2" xfId="846"/>
    <cellStyle name="60% - Accent3 2 2" xfId="8640"/>
    <cellStyle name="60% - Accent3 3" xfId="847"/>
    <cellStyle name="60% - Accent3 3 2" xfId="848"/>
    <cellStyle name="60% - Accent3 4" xfId="849"/>
    <cellStyle name="60% - Accent3 4 2" xfId="4387"/>
    <cellStyle name="60% - Accent3 4 3" xfId="4386"/>
    <cellStyle name="60% - Accent3 5" xfId="850"/>
    <cellStyle name="60% - Accent3 5 2" xfId="851"/>
    <cellStyle name="60% - Accent3 6" xfId="852"/>
    <cellStyle name="60% - Accent3 7" xfId="853"/>
    <cellStyle name="60% - Accent3 8" xfId="854"/>
    <cellStyle name="60% - Accent3 9" xfId="855"/>
    <cellStyle name="60% - Accent4" xfId="35" builtinId="44" customBuiltin="1"/>
    <cellStyle name="60% - Accent4 10" xfId="857"/>
    <cellStyle name="60% - Accent4 11" xfId="858"/>
    <cellStyle name="60% - Accent4 12" xfId="1765"/>
    <cellStyle name="60% - Accent4 12 2" xfId="6873"/>
    <cellStyle name="60% - Accent4 13" xfId="2593"/>
    <cellStyle name="60% - Accent4 14" xfId="856"/>
    <cellStyle name="60% - Accent4 2" xfId="859"/>
    <cellStyle name="60% - Accent4 2 2" xfId="8644"/>
    <cellStyle name="60% - Accent4 3" xfId="860"/>
    <cellStyle name="60% - Accent4 3 2" xfId="861"/>
    <cellStyle name="60% - Accent4 4" xfId="862"/>
    <cellStyle name="60% - Accent4 4 2" xfId="4389"/>
    <cellStyle name="60% - Accent4 4 3" xfId="4388"/>
    <cellStyle name="60% - Accent4 5" xfId="863"/>
    <cellStyle name="60% - Accent4 5 2" xfId="864"/>
    <cellStyle name="60% - Accent4 6" xfId="865"/>
    <cellStyle name="60% - Accent4 7" xfId="866"/>
    <cellStyle name="60% - Accent4 8" xfId="867"/>
    <cellStyle name="60% - Accent4 9" xfId="868"/>
    <cellStyle name="60% - Accent5" xfId="39" builtinId="48" customBuiltin="1"/>
    <cellStyle name="60% - Accent5 10" xfId="870"/>
    <cellStyle name="60% - Accent5 11" xfId="871"/>
    <cellStyle name="60% - Accent5 12" xfId="1766"/>
    <cellStyle name="60% - Accent5 12 2" xfId="6874"/>
    <cellStyle name="60% - Accent5 13" xfId="2594"/>
    <cellStyle name="60% - Accent5 14" xfId="869"/>
    <cellStyle name="60% - Accent5 2" xfId="872"/>
    <cellStyle name="60% - Accent5 2 2" xfId="8648"/>
    <cellStyle name="60% - Accent5 3" xfId="873"/>
    <cellStyle name="60% - Accent5 3 2" xfId="874"/>
    <cellStyle name="60% - Accent5 4" xfId="875"/>
    <cellStyle name="60% - Accent5 4 2" xfId="4391"/>
    <cellStyle name="60% - Accent5 4 3" xfId="4390"/>
    <cellStyle name="60% - Accent5 5" xfId="876"/>
    <cellStyle name="60% - Accent5 5 2" xfId="877"/>
    <cellStyle name="60% - Accent5 6" xfId="878"/>
    <cellStyle name="60% - Accent5 7" xfId="879"/>
    <cellStyle name="60% - Accent5 8" xfId="880"/>
    <cellStyle name="60% - Accent5 9" xfId="881"/>
    <cellStyle name="60% - Accent6" xfId="43" builtinId="52" customBuiltin="1"/>
    <cellStyle name="60% - Accent6 10" xfId="883"/>
    <cellStyle name="60% - Accent6 11" xfId="884"/>
    <cellStyle name="60% - Accent6 12" xfId="1767"/>
    <cellStyle name="60% - Accent6 12 2" xfId="6875"/>
    <cellStyle name="60% - Accent6 13" xfId="2595"/>
    <cellStyle name="60% - Accent6 14" xfId="882"/>
    <cellStyle name="60% - Accent6 2" xfId="885"/>
    <cellStyle name="60% - Accent6 2 2" xfId="8652"/>
    <cellStyle name="60% - Accent6 3" xfId="886"/>
    <cellStyle name="60% - Accent6 3 2" xfId="887"/>
    <cellStyle name="60% - Accent6 4" xfId="888"/>
    <cellStyle name="60% - Accent6 4 2" xfId="4393"/>
    <cellStyle name="60% - Accent6 4 3" xfId="4392"/>
    <cellStyle name="60% - Accent6 5" xfId="889"/>
    <cellStyle name="60% - Accent6 5 2" xfId="890"/>
    <cellStyle name="60% - Accent6 6" xfId="891"/>
    <cellStyle name="60% - Accent6 7" xfId="892"/>
    <cellStyle name="60% - Accent6 8" xfId="893"/>
    <cellStyle name="60% - Accent6 9" xfId="894"/>
    <cellStyle name="Accent1" xfId="20" builtinId="29" customBuiltin="1"/>
    <cellStyle name="Accent1 10" xfId="896"/>
    <cellStyle name="Accent1 11" xfId="897"/>
    <cellStyle name="Accent1 12" xfId="1768"/>
    <cellStyle name="Accent1 12 2" xfId="6876"/>
    <cellStyle name="Accent1 13" xfId="2596"/>
    <cellStyle name="Accent1 14" xfId="895"/>
    <cellStyle name="Accent1 2" xfId="898"/>
    <cellStyle name="Accent1 2 2" xfId="8629"/>
    <cellStyle name="Accent1 3" xfId="899"/>
    <cellStyle name="Accent1 3 2" xfId="900"/>
    <cellStyle name="Accent1 4" xfId="901"/>
    <cellStyle name="Accent1 4 2" xfId="4395"/>
    <cellStyle name="Accent1 4 3" xfId="4394"/>
    <cellStyle name="Accent1 5" xfId="902"/>
    <cellStyle name="Accent1 5 2" xfId="903"/>
    <cellStyle name="Accent1 6" xfId="904"/>
    <cellStyle name="Accent1 7" xfId="905"/>
    <cellStyle name="Accent1 8" xfId="906"/>
    <cellStyle name="Accent1 9" xfId="907"/>
    <cellStyle name="Accent2" xfId="24" builtinId="33" customBuiltin="1"/>
    <cellStyle name="Accent2 10" xfId="909"/>
    <cellStyle name="Accent2 11" xfId="910"/>
    <cellStyle name="Accent2 12" xfId="1769"/>
    <cellStyle name="Accent2 12 2" xfId="6877"/>
    <cellStyle name="Accent2 13" xfId="2597"/>
    <cellStyle name="Accent2 14" xfId="908"/>
    <cellStyle name="Accent2 2" xfId="911"/>
    <cellStyle name="Accent2 2 2" xfId="8633"/>
    <cellStyle name="Accent2 3" xfId="912"/>
    <cellStyle name="Accent2 3 2" xfId="913"/>
    <cellStyle name="Accent2 4" xfId="914"/>
    <cellStyle name="Accent2 4 2" xfId="4397"/>
    <cellStyle name="Accent2 4 3" xfId="4396"/>
    <cellStyle name="Accent2 5" xfId="915"/>
    <cellStyle name="Accent2 5 2" xfId="916"/>
    <cellStyle name="Accent2 6" xfId="917"/>
    <cellStyle name="Accent2 7" xfId="918"/>
    <cellStyle name="Accent2 8" xfId="919"/>
    <cellStyle name="Accent2 9" xfId="920"/>
    <cellStyle name="Accent3" xfId="28" builtinId="37" customBuiltin="1"/>
    <cellStyle name="Accent3 10" xfId="922"/>
    <cellStyle name="Accent3 11" xfId="923"/>
    <cellStyle name="Accent3 12" xfId="1770"/>
    <cellStyle name="Accent3 12 2" xfId="6878"/>
    <cellStyle name="Accent3 13" xfId="2598"/>
    <cellStyle name="Accent3 14" xfId="921"/>
    <cellStyle name="Accent3 2" xfId="924"/>
    <cellStyle name="Accent3 2 2" xfId="8637"/>
    <cellStyle name="Accent3 3" xfId="925"/>
    <cellStyle name="Accent3 3 2" xfId="926"/>
    <cellStyle name="Accent3 4" xfId="927"/>
    <cellStyle name="Accent3 4 2" xfId="4399"/>
    <cellStyle name="Accent3 4 3" xfId="4398"/>
    <cellStyle name="Accent3 5" xfId="928"/>
    <cellStyle name="Accent3 5 2" xfId="929"/>
    <cellStyle name="Accent3 6" xfId="930"/>
    <cellStyle name="Accent3 7" xfId="931"/>
    <cellStyle name="Accent3 8" xfId="932"/>
    <cellStyle name="Accent3 9" xfId="933"/>
    <cellStyle name="Accent4" xfId="32" builtinId="41" customBuiltin="1"/>
    <cellStyle name="Accent4 10" xfId="935"/>
    <cellStyle name="Accent4 11" xfId="936"/>
    <cellStyle name="Accent4 12" xfId="1771"/>
    <cellStyle name="Accent4 12 2" xfId="6879"/>
    <cellStyle name="Accent4 13" xfId="2599"/>
    <cellStyle name="Accent4 14" xfId="934"/>
    <cellStyle name="Accent4 2" xfId="937"/>
    <cellStyle name="Accent4 2 2" xfId="8641"/>
    <cellStyle name="Accent4 3" xfId="938"/>
    <cellStyle name="Accent4 3 2" xfId="939"/>
    <cellStyle name="Accent4 4" xfId="940"/>
    <cellStyle name="Accent4 4 2" xfId="4401"/>
    <cellStyle name="Accent4 4 3" xfId="4400"/>
    <cellStyle name="Accent4 5" xfId="941"/>
    <cellStyle name="Accent4 5 2" xfId="942"/>
    <cellStyle name="Accent4 6" xfId="943"/>
    <cellStyle name="Accent4 7" xfId="944"/>
    <cellStyle name="Accent4 8" xfId="945"/>
    <cellStyle name="Accent4 9" xfId="946"/>
    <cellStyle name="Accent5" xfId="36" builtinId="45" customBuiltin="1"/>
    <cellStyle name="Accent5 2" xfId="8645"/>
    <cellStyle name="Accent6" xfId="40" builtinId="49" customBuiltin="1"/>
    <cellStyle name="Accent6 10" xfId="948"/>
    <cellStyle name="Accent6 11" xfId="949"/>
    <cellStyle name="Accent6 12" xfId="1772"/>
    <cellStyle name="Accent6 12 2" xfId="6880"/>
    <cellStyle name="Accent6 13" xfId="2600"/>
    <cellStyle name="Accent6 14" xfId="947"/>
    <cellStyle name="Accent6 2" xfId="950"/>
    <cellStyle name="Accent6 2 2" xfId="8649"/>
    <cellStyle name="Accent6 3" xfId="951"/>
    <cellStyle name="Accent6 3 2" xfId="952"/>
    <cellStyle name="Accent6 4" xfId="953"/>
    <cellStyle name="Accent6 4 2" xfId="4403"/>
    <cellStyle name="Accent6 4 3" xfId="4402"/>
    <cellStyle name="Accent6 5" xfId="954"/>
    <cellStyle name="Accent6 5 2" xfId="955"/>
    <cellStyle name="Accent6 6" xfId="956"/>
    <cellStyle name="Accent6 7" xfId="957"/>
    <cellStyle name="Accent6 8" xfId="958"/>
    <cellStyle name="Accent6 9" xfId="959"/>
    <cellStyle name="Bad" xfId="10" builtinId="27" customBuiltin="1"/>
    <cellStyle name="Bad 10" xfId="961"/>
    <cellStyle name="Bad 11" xfId="962"/>
    <cellStyle name="Bad 12" xfId="1773"/>
    <cellStyle name="Bad 12 2" xfId="6881"/>
    <cellStyle name="Bad 13" xfId="2601"/>
    <cellStyle name="Bad 14" xfId="960"/>
    <cellStyle name="Bad 2" xfId="963"/>
    <cellStyle name="Bad 2 2" xfId="8618"/>
    <cellStyle name="Bad 3" xfId="964"/>
    <cellStyle name="Bad 3 2" xfId="965"/>
    <cellStyle name="Bad 4" xfId="966"/>
    <cellStyle name="Bad 4 2" xfId="4405"/>
    <cellStyle name="Bad 4 3" xfId="4404"/>
    <cellStyle name="Bad 5" xfId="967"/>
    <cellStyle name="Bad 5 2" xfId="968"/>
    <cellStyle name="Bad 6" xfId="969"/>
    <cellStyle name="Bad 7" xfId="970"/>
    <cellStyle name="Bad 8" xfId="971"/>
    <cellStyle name="Bad 9" xfId="972"/>
    <cellStyle name="Calculation" xfId="14" builtinId="22" customBuiltin="1"/>
    <cellStyle name="Calculation 10" xfId="974"/>
    <cellStyle name="Calculation 11" xfId="975"/>
    <cellStyle name="Calculation 12" xfId="1774"/>
    <cellStyle name="Calculation 12 2" xfId="6882"/>
    <cellStyle name="Calculation 13" xfId="2602"/>
    <cellStyle name="Calculation 14" xfId="973"/>
    <cellStyle name="Calculation 2" xfId="976"/>
    <cellStyle name="Calculation 2 2" xfId="8622"/>
    <cellStyle name="Calculation 3" xfId="977"/>
    <cellStyle name="Calculation 3 2" xfId="978"/>
    <cellStyle name="Calculation 4" xfId="979"/>
    <cellStyle name="Calculation 4 2" xfId="4407"/>
    <cellStyle name="Calculation 4 3" xfId="4406"/>
    <cellStyle name="Calculation 5" xfId="980"/>
    <cellStyle name="Calculation 5 2" xfId="981"/>
    <cellStyle name="Calculation 6" xfId="982"/>
    <cellStyle name="Calculation 7" xfId="983"/>
    <cellStyle name="Calculation 8" xfId="984"/>
    <cellStyle name="Calculation 9" xfId="985"/>
    <cellStyle name="Check Cell" xfId="16" builtinId="23" customBuiltin="1"/>
    <cellStyle name="Check Cell 2" xfId="8624"/>
    <cellStyle name="Comma" xfId="1" builtinId="3"/>
    <cellStyle name="Comma 10" xfId="1803"/>
    <cellStyle name="Comma 10 2" xfId="4408"/>
    <cellStyle name="Comma 11" xfId="8585"/>
    <cellStyle name="Comma 2" xfId="45"/>
    <cellStyle name="Comma 2 2" xfId="987"/>
    <cellStyle name="Comma 2 2 2" xfId="988"/>
    <cellStyle name="Comma 2 2 3" xfId="989"/>
    <cellStyle name="Comma 2 3" xfId="990"/>
    <cellStyle name="Comma 2 3 2" xfId="991"/>
    <cellStyle name="Comma 2 3 3" xfId="4409"/>
    <cellStyle name="Comma 2 4" xfId="1816"/>
    <cellStyle name="Comma 2 4 2" xfId="4410"/>
    <cellStyle name="Comma 2 5" xfId="986"/>
    <cellStyle name="Comma 3" xfId="992"/>
    <cellStyle name="Comma 3 10" xfId="993"/>
    <cellStyle name="Comma 3 11" xfId="994"/>
    <cellStyle name="Comma 3 11 2" xfId="4411"/>
    <cellStyle name="Comma 3 11 3" xfId="8309"/>
    <cellStyle name="Comma 3 12" xfId="995"/>
    <cellStyle name="Comma 3 12 2" xfId="4413"/>
    <cellStyle name="Comma 3 12 3" xfId="4412"/>
    <cellStyle name="Comma 3 12 4" xfId="8398"/>
    <cellStyle name="Comma 3 13" xfId="996"/>
    <cellStyle name="Comma 3 13 2" xfId="8487"/>
    <cellStyle name="Comma 3 14" xfId="997"/>
    <cellStyle name="Comma 3 14 2" xfId="998"/>
    <cellStyle name="Comma 3 14 2 2" xfId="2605"/>
    <cellStyle name="Comma 3 14 3" xfId="2604"/>
    <cellStyle name="Comma 3 14 4" xfId="8576"/>
    <cellStyle name="Comma 3 15" xfId="999"/>
    <cellStyle name="Comma 3 15 2" xfId="2606"/>
    <cellStyle name="Comma 3 15 3" xfId="7728"/>
    <cellStyle name="Comma 3 16" xfId="1000"/>
    <cellStyle name="Comma 3 16 2" xfId="2607"/>
    <cellStyle name="Comma 3 17" xfId="1001"/>
    <cellStyle name="Comma 3 17 2" xfId="2608"/>
    <cellStyle name="Comma 3 18" xfId="1002"/>
    <cellStyle name="Comma 3 18 2" xfId="2609"/>
    <cellStyle name="Comma 3 19" xfId="1003"/>
    <cellStyle name="Comma 3 19 2" xfId="2610"/>
    <cellStyle name="Comma 3 2" xfId="1004"/>
    <cellStyle name="Comma 3 2 10" xfId="2611"/>
    <cellStyle name="Comma 3 2 11" xfId="3025"/>
    <cellStyle name="Comma 3 2 11 2" xfId="4414"/>
    <cellStyle name="Comma 3 2 11 3" xfId="6883"/>
    <cellStyle name="Comma 3 2 12" xfId="3143"/>
    <cellStyle name="Comma 3 2 13" xfId="4737"/>
    <cellStyle name="Comma 3 2 14" xfId="5318"/>
    <cellStyle name="Comma 3 2 15" xfId="7204"/>
    <cellStyle name="Comma 3 2 16" xfId="8657"/>
    <cellStyle name="Comma 3 2 2" xfId="1005"/>
    <cellStyle name="Comma 3 2 2 2" xfId="1006"/>
    <cellStyle name="Comma 3 2 2 2 2" xfId="1007"/>
    <cellStyle name="Comma 3 2 2 2 2 2" xfId="1008"/>
    <cellStyle name="Comma 3 2 2 2 2 2 2" xfId="2612"/>
    <cellStyle name="Comma 3 2 2 2 2 2 3" xfId="8263"/>
    <cellStyle name="Comma 3 2 2 2 2 3" xfId="3651"/>
    <cellStyle name="Comma 3 2 2 2 2 3 2" xfId="4415"/>
    <cellStyle name="Comma 3 2 2 2 2 4" xfId="5215"/>
    <cellStyle name="Comma 3 2 2 2 2 4 2" xfId="6884"/>
    <cellStyle name="Comma 3 2 2 2 2 5" xfId="5796"/>
    <cellStyle name="Comma 3 2 2 2 2 6" xfId="7682"/>
    <cellStyle name="Comma 3 2 2 2 3" xfId="1009"/>
    <cellStyle name="Comma 3 2 2 2 3 2" xfId="2613"/>
    <cellStyle name="Comma 3 2 2 2 3 3" xfId="7974"/>
    <cellStyle name="Comma 3 2 2 2 4" xfId="3351"/>
    <cellStyle name="Comma 3 2 2 2 4 2" xfId="4416"/>
    <cellStyle name="Comma 3 2 2 2 5" xfId="4926"/>
    <cellStyle name="Comma 3 2 2 2 5 2" xfId="6885"/>
    <cellStyle name="Comma 3 2 2 2 6" xfId="5507"/>
    <cellStyle name="Comma 3 2 2 2 7" xfId="7393"/>
    <cellStyle name="Comma 3 2 2 3" xfId="1010"/>
    <cellStyle name="Comma 3 2 2 3 2" xfId="1011"/>
    <cellStyle name="Comma 3 2 2 3 2 2" xfId="2614"/>
    <cellStyle name="Comma 3 2 2 3 2 3" xfId="8120"/>
    <cellStyle name="Comma 3 2 2 3 3" xfId="3508"/>
    <cellStyle name="Comma 3 2 2 3 3 2" xfId="4417"/>
    <cellStyle name="Comma 3 2 2 3 4" xfId="5072"/>
    <cellStyle name="Comma 3 2 2 3 4 2" xfId="6886"/>
    <cellStyle name="Comma 3 2 2 3 5" xfId="5653"/>
    <cellStyle name="Comma 3 2 2 3 6" xfId="7539"/>
    <cellStyle name="Comma 3 2 2 4" xfId="1012"/>
    <cellStyle name="Comma 3 2 2 4 2" xfId="8467"/>
    <cellStyle name="Comma 3 2 2 5" xfId="1013"/>
    <cellStyle name="Comma 3 2 2 5 2" xfId="2615"/>
    <cellStyle name="Comma 3 2 2 5 3" xfId="8556"/>
    <cellStyle name="Comma 3 2 2 6" xfId="3206"/>
    <cellStyle name="Comma 3 2 2 6 2" xfId="4418"/>
    <cellStyle name="Comma 3 2 2 6 3" xfId="7831"/>
    <cellStyle name="Comma 3 2 2 7" xfId="4783"/>
    <cellStyle name="Comma 3 2 2 7 2" xfId="6887"/>
    <cellStyle name="Comma 3 2 2 8" xfId="5364"/>
    <cellStyle name="Comma 3 2 2 9" xfId="7250"/>
    <cellStyle name="Comma 3 2 3" xfId="1014"/>
    <cellStyle name="Comma 3 2 3 2" xfId="1015"/>
    <cellStyle name="Comma 3 2 3 2 2" xfId="1016"/>
    <cellStyle name="Comma 3 2 3 2 2 2" xfId="2616"/>
    <cellStyle name="Comma 3 2 3 2 2 3" xfId="8217"/>
    <cellStyle name="Comma 3 2 3 2 3" xfId="3605"/>
    <cellStyle name="Comma 3 2 3 2 3 2" xfId="4419"/>
    <cellStyle name="Comma 3 2 3 2 4" xfId="5169"/>
    <cellStyle name="Comma 3 2 3 2 4 2" xfId="6888"/>
    <cellStyle name="Comma 3 2 3 2 5" xfId="5750"/>
    <cellStyle name="Comma 3 2 3 2 6" xfId="7636"/>
    <cellStyle name="Comma 3 2 3 3" xfId="1017"/>
    <cellStyle name="Comma 3 2 3 3 2" xfId="2617"/>
    <cellStyle name="Comma 3 2 3 3 3" xfId="7928"/>
    <cellStyle name="Comma 3 2 3 4" xfId="3305"/>
    <cellStyle name="Comma 3 2 3 4 2" xfId="4420"/>
    <cellStyle name="Comma 3 2 3 5" xfId="4880"/>
    <cellStyle name="Comma 3 2 3 5 2" xfId="6889"/>
    <cellStyle name="Comma 3 2 3 6" xfId="5461"/>
    <cellStyle name="Comma 3 2 3 7" xfId="7347"/>
    <cellStyle name="Comma 3 2 4" xfId="1018"/>
    <cellStyle name="Comma 3 2 4 2" xfId="1019"/>
    <cellStyle name="Comma 3 2 4 2 2" xfId="2618"/>
    <cellStyle name="Comma 3 2 4 2 3" xfId="8074"/>
    <cellStyle name="Comma 3 2 4 3" xfId="3462"/>
    <cellStyle name="Comma 3 2 4 3 2" xfId="4421"/>
    <cellStyle name="Comma 3 2 4 4" xfId="5026"/>
    <cellStyle name="Comma 3 2 4 4 2" xfId="6890"/>
    <cellStyle name="Comma 3 2 4 5" xfId="5607"/>
    <cellStyle name="Comma 3 2 4 6" xfId="7493"/>
    <cellStyle name="Comma 3 2 5" xfId="1020"/>
    <cellStyle name="Comma 3 2 5 2" xfId="1021"/>
    <cellStyle name="Comma 3 2 5 2 2" xfId="2620"/>
    <cellStyle name="Comma 3 2 5 3" xfId="2619"/>
    <cellStyle name="Comma 3 2 5 4" xfId="8310"/>
    <cellStyle name="Comma 3 2 6" xfId="1022"/>
    <cellStyle name="Comma 3 2 6 2" xfId="8421"/>
    <cellStyle name="Comma 3 2 7" xfId="1023"/>
    <cellStyle name="Comma 3 2 7 2" xfId="2621"/>
    <cellStyle name="Comma 3 2 7 3" xfId="8510"/>
    <cellStyle name="Comma 3 2 8" xfId="1024"/>
    <cellStyle name="Comma 3 2 8 2" xfId="2622"/>
    <cellStyle name="Comma 3 2 8 3" xfId="7785"/>
    <cellStyle name="Comma 3 2 9" xfId="1829"/>
    <cellStyle name="Comma 3 2 9 2" xfId="4422"/>
    <cellStyle name="Comma 3 2 9 3" xfId="6891"/>
    <cellStyle name="Comma 3 20" xfId="1025"/>
    <cellStyle name="Comma 3 20 2" xfId="2623"/>
    <cellStyle name="Comma 3 21" xfId="1775"/>
    <cellStyle name="Comma 3 21 2" xfId="3012"/>
    <cellStyle name="Comma 3 21 3" xfId="4423"/>
    <cellStyle name="Comma 3 21 4" xfId="6892"/>
    <cellStyle name="Comma 3 22" xfId="1805"/>
    <cellStyle name="Comma 3 22 2" xfId="4424"/>
    <cellStyle name="Comma 3 22 3" xfId="6893"/>
    <cellStyle name="Comma 3 23" xfId="2603"/>
    <cellStyle name="Comma 3 24" xfId="3050"/>
    <cellStyle name="Comma 3 25" xfId="4680"/>
    <cellStyle name="Comma 3 26" xfId="5261"/>
    <cellStyle name="Comma 3 27" xfId="7119"/>
    <cellStyle name="Comma 3 28" xfId="7147"/>
    <cellStyle name="Comma 3 3" xfId="1026"/>
    <cellStyle name="Comma 3 3 2" xfId="1027"/>
    <cellStyle name="Comma 3 3 2 2" xfId="1028"/>
    <cellStyle name="Comma 3 3 2 2 2" xfId="1029"/>
    <cellStyle name="Comma 3 3 2 2 2 2" xfId="2624"/>
    <cellStyle name="Comma 3 3 2 2 2 3" xfId="8240"/>
    <cellStyle name="Comma 3 3 2 2 3" xfId="3628"/>
    <cellStyle name="Comma 3 3 2 2 3 2" xfId="4425"/>
    <cellStyle name="Comma 3 3 2 2 4" xfId="5192"/>
    <cellStyle name="Comma 3 3 2 2 4 2" xfId="6894"/>
    <cellStyle name="Comma 3 3 2 2 5" xfId="5773"/>
    <cellStyle name="Comma 3 3 2 2 6" xfId="7659"/>
    <cellStyle name="Comma 3 3 2 3" xfId="1030"/>
    <cellStyle name="Comma 3 3 2 3 2" xfId="2625"/>
    <cellStyle name="Comma 3 3 2 3 3" xfId="7951"/>
    <cellStyle name="Comma 3 3 2 4" xfId="3328"/>
    <cellStyle name="Comma 3 3 2 4 2" xfId="4426"/>
    <cellStyle name="Comma 3 3 2 5" xfId="4903"/>
    <cellStyle name="Comma 3 3 2 5 2" xfId="6895"/>
    <cellStyle name="Comma 3 3 2 6" xfId="5484"/>
    <cellStyle name="Comma 3 3 2 7" xfId="7370"/>
    <cellStyle name="Comma 3 3 3" xfId="1031"/>
    <cellStyle name="Comma 3 3 3 2" xfId="1032"/>
    <cellStyle name="Comma 3 3 3 2 2" xfId="2626"/>
    <cellStyle name="Comma 3 3 3 2 3" xfId="8097"/>
    <cellStyle name="Comma 3 3 3 3" xfId="3485"/>
    <cellStyle name="Comma 3 3 3 3 2" xfId="4427"/>
    <cellStyle name="Comma 3 3 3 4" xfId="5049"/>
    <cellStyle name="Comma 3 3 3 4 2" xfId="6896"/>
    <cellStyle name="Comma 3 3 3 5" xfId="5630"/>
    <cellStyle name="Comma 3 3 3 6" xfId="7516"/>
    <cellStyle name="Comma 3 3 4" xfId="1033"/>
    <cellStyle name="Comma 3 3 4 2" xfId="4428"/>
    <cellStyle name="Comma 3 3 4 3" xfId="8444"/>
    <cellStyle name="Comma 3 3 5" xfId="1034"/>
    <cellStyle name="Comma 3 3 5 2" xfId="2627"/>
    <cellStyle name="Comma 3 3 5 3" xfId="8533"/>
    <cellStyle name="Comma 3 3 6" xfId="3181"/>
    <cellStyle name="Comma 3 3 6 2" xfId="6897"/>
    <cellStyle name="Comma 3 3 6 3" xfId="7808"/>
    <cellStyle name="Comma 3 3 7" xfId="4760"/>
    <cellStyle name="Comma 3 3 8" xfId="5341"/>
    <cellStyle name="Comma 3 3 9" xfId="7227"/>
    <cellStyle name="Comma 3 4" xfId="1035"/>
    <cellStyle name="Comma 3 4 2" xfId="1036"/>
    <cellStyle name="Comma 3 4 2 2" xfId="1037"/>
    <cellStyle name="Comma 3 4 2 2 2" xfId="1038"/>
    <cellStyle name="Comma 3 4 2 2 2 2" xfId="2628"/>
    <cellStyle name="Comma 3 4 2 2 2 3" xfId="8194"/>
    <cellStyle name="Comma 3 4 2 2 3" xfId="3582"/>
    <cellStyle name="Comma 3 4 2 2 3 2" xfId="4429"/>
    <cellStyle name="Comma 3 4 2 2 4" xfId="5146"/>
    <cellStyle name="Comma 3 4 2 2 4 2" xfId="6898"/>
    <cellStyle name="Comma 3 4 2 2 5" xfId="5727"/>
    <cellStyle name="Comma 3 4 2 2 6" xfId="7613"/>
    <cellStyle name="Comma 3 4 2 3" xfId="1039"/>
    <cellStyle name="Comma 3 4 2 3 2" xfId="2629"/>
    <cellStyle name="Comma 3 4 2 3 3" xfId="7905"/>
    <cellStyle name="Comma 3 4 2 4" xfId="3282"/>
    <cellStyle name="Comma 3 4 2 4 2" xfId="4430"/>
    <cellStyle name="Comma 3 4 2 5" xfId="4857"/>
    <cellStyle name="Comma 3 4 2 5 2" xfId="6899"/>
    <cellStyle name="Comma 3 4 2 6" xfId="5438"/>
    <cellStyle name="Comma 3 4 2 7" xfId="7324"/>
    <cellStyle name="Comma 3 4 3" xfId="1040"/>
    <cellStyle name="Comma 3 4 3 2" xfId="1041"/>
    <cellStyle name="Comma 3 4 3 2 2" xfId="2630"/>
    <cellStyle name="Comma 3 4 3 2 3" xfId="8054"/>
    <cellStyle name="Comma 3 4 3 3" xfId="3442"/>
    <cellStyle name="Comma 3 4 3 3 2" xfId="4431"/>
    <cellStyle name="Comma 3 4 3 4" xfId="5006"/>
    <cellStyle name="Comma 3 4 3 4 2" xfId="6900"/>
    <cellStyle name="Comma 3 4 3 5" xfId="5587"/>
    <cellStyle name="Comma 3 4 3 6" xfId="7473"/>
    <cellStyle name="Comma 3 4 4" xfId="1042"/>
    <cellStyle name="Comma 3 4 4 2" xfId="7762"/>
    <cellStyle name="Comma 3 4 5" xfId="1043"/>
    <cellStyle name="Comma 3 4 5 2" xfId="2631"/>
    <cellStyle name="Comma 3 4 6" xfId="3113"/>
    <cellStyle name="Comma 3 4 6 2" xfId="4432"/>
    <cellStyle name="Comma 3 4 7" xfId="4714"/>
    <cellStyle name="Comma 3 4 7 2" xfId="6901"/>
    <cellStyle name="Comma 3 4 8" xfId="5295"/>
    <cellStyle name="Comma 3 4 9" xfId="7181"/>
    <cellStyle name="Comma 3 5" xfId="1044"/>
    <cellStyle name="Comma 3 5 2" xfId="1045"/>
    <cellStyle name="Comma 3 5 2 2" xfId="1046"/>
    <cellStyle name="Comma 3 5 2 2 2" xfId="1047"/>
    <cellStyle name="Comma 3 5 2 2 2 2" xfId="2632"/>
    <cellStyle name="Comma 3 5 2 2 2 3" xfId="8177"/>
    <cellStyle name="Comma 3 5 2 2 3" xfId="3565"/>
    <cellStyle name="Comma 3 5 2 2 3 2" xfId="4433"/>
    <cellStyle name="Comma 3 5 2 2 4" xfId="5129"/>
    <cellStyle name="Comma 3 5 2 2 4 2" xfId="6902"/>
    <cellStyle name="Comma 3 5 2 2 5" xfId="5710"/>
    <cellStyle name="Comma 3 5 2 2 6" xfId="7596"/>
    <cellStyle name="Comma 3 5 2 3" xfId="1048"/>
    <cellStyle name="Comma 3 5 2 3 2" xfId="2633"/>
    <cellStyle name="Comma 3 5 2 3 3" xfId="7888"/>
    <cellStyle name="Comma 3 5 2 4" xfId="3265"/>
    <cellStyle name="Comma 3 5 2 4 2" xfId="4434"/>
    <cellStyle name="Comma 3 5 2 5" xfId="4840"/>
    <cellStyle name="Comma 3 5 2 5 2" xfId="6903"/>
    <cellStyle name="Comma 3 5 2 6" xfId="5421"/>
    <cellStyle name="Comma 3 5 2 7" xfId="7307"/>
    <cellStyle name="Comma 3 5 3" xfId="1049"/>
    <cellStyle name="Comma 3 5 3 2" xfId="1050"/>
    <cellStyle name="Comma 3 5 3 2 2" xfId="2634"/>
    <cellStyle name="Comma 3 5 3 2 3" xfId="8037"/>
    <cellStyle name="Comma 3 5 3 3" xfId="3425"/>
    <cellStyle name="Comma 3 5 3 3 2" xfId="4435"/>
    <cellStyle name="Comma 3 5 3 4" xfId="4989"/>
    <cellStyle name="Comma 3 5 3 4 2" xfId="6904"/>
    <cellStyle name="Comma 3 5 3 5" xfId="5570"/>
    <cellStyle name="Comma 3 5 3 6" xfId="7456"/>
    <cellStyle name="Comma 3 5 4" xfId="1051"/>
    <cellStyle name="Comma 3 5 4 2" xfId="7745"/>
    <cellStyle name="Comma 3 5 5" xfId="1052"/>
    <cellStyle name="Comma 3 5 5 2" xfId="2635"/>
    <cellStyle name="Comma 3 5 6" xfId="3096"/>
    <cellStyle name="Comma 3 5 6 2" xfId="4436"/>
    <cellStyle name="Comma 3 5 7" xfId="4697"/>
    <cellStyle name="Comma 3 5 7 2" xfId="6905"/>
    <cellStyle name="Comma 3 5 8" xfId="5278"/>
    <cellStyle name="Comma 3 5 9" xfId="7164"/>
    <cellStyle name="Comma 3 6" xfId="1053"/>
    <cellStyle name="Comma 3 6 2" xfId="1054"/>
    <cellStyle name="Comma 3 6 2 2" xfId="1055"/>
    <cellStyle name="Comma 3 6 2 2 2" xfId="1056"/>
    <cellStyle name="Comma 3 6 2 2 2 2" xfId="2636"/>
    <cellStyle name="Comma 3 6 2 2 2 3" xfId="8283"/>
    <cellStyle name="Comma 3 6 2 2 3" xfId="3671"/>
    <cellStyle name="Comma 3 6 2 2 3 2" xfId="4437"/>
    <cellStyle name="Comma 3 6 2 2 4" xfId="5235"/>
    <cellStyle name="Comma 3 6 2 2 4 2" xfId="6906"/>
    <cellStyle name="Comma 3 6 2 2 5" xfId="5816"/>
    <cellStyle name="Comma 3 6 2 2 6" xfId="7702"/>
    <cellStyle name="Comma 3 6 2 3" xfId="1057"/>
    <cellStyle name="Comma 3 6 2 3 2" xfId="2637"/>
    <cellStyle name="Comma 3 6 2 3 3" xfId="7994"/>
    <cellStyle name="Comma 3 6 2 4" xfId="3371"/>
    <cellStyle name="Comma 3 6 2 4 2" xfId="4438"/>
    <cellStyle name="Comma 3 6 2 5" xfId="4946"/>
    <cellStyle name="Comma 3 6 2 5 2" xfId="6907"/>
    <cellStyle name="Comma 3 6 2 6" xfId="5527"/>
    <cellStyle name="Comma 3 6 2 7" xfId="7413"/>
    <cellStyle name="Comma 3 6 3" xfId="1058"/>
    <cellStyle name="Comma 3 6 3 2" xfId="1059"/>
    <cellStyle name="Comma 3 6 3 2 2" xfId="2638"/>
    <cellStyle name="Comma 3 6 3 2 3" xfId="8140"/>
    <cellStyle name="Comma 3 6 3 3" xfId="3528"/>
    <cellStyle name="Comma 3 6 3 3 2" xfId="4439"/>
    <cellStyle name="Comma 3 6 3 4" xfId="5092"/>
    <cellStyle name="Comma 3 6 3 4 2" xfId="6908"/>
    <cellStyle name="Comma 3 6 3 5" xfId="5673"/>
    <cellStyle name="Comma 3 6 3 6" xfId="7559"/>
    <cellStyle name="Comma 3 6 4" xfId="1060"/>
    <cellStyle name="Comma 3 6 4 2" xfId="7851"/>
    <cellStyle name="Comma 3 6 5" xfId="1061"/>
    <cellStyle name="Comma 3 6 5 2" xfId="2639"/>
    <cellStyle name="Comma 3 6 6" xfId="3226"/>
    <cellStyle name="Comma 3 6 6 2" xfId="4440"/>
    <cellStyle name="Comma 3 6 7" xfId="4803"/>
    <cellStyle name="Comma 3 6 7 2" xfId="6909"/>
    <cellStyle name="Comma 3 6 8" xfId="5384"/>
    <cellStyle name="Comma 3 6 9" xfId="7270"/>
    <cellStyle name="Comma 3 7" xfId="1062"/>
    <cellStyle name="Comma 3 7 2" xfId="1063"/>
    <cellStyle name="Comma 3 7 2 2" xfId="1064"/>
    <cellStyle name="Comma 3 7 2 2 2" xfId="2640"/>
    <cellStyle name="Comma 3 7 2 2 3" xfId="8160"/>
    <cellStyle name="Comma 3 7 2 3" xfId="3548"/>
    <cellStyle name="Comma 3 7 2 3 2" xfId="4441"/>
    <cellStyle name="Comma 3 7 2 4" xfId="5112"/>
    <cellStyle name="Comma 3 7 2 4 2" xfId="6910"/>
    <cellStyle name="Comma 3 7 2 5" xfId="5693"/>
    <cellStyle name="Comma 3 7 2 6" xfId="7579"/>
    <cellStyle name="Comma 3 7 3" xfId="1065"/>
    <cellStyle name="Comma 3 7 3 2" xfId="2641"/>
    <cellStyle name="Comma 3 7 3 3" xfId="7871"/>
    <cellStyle name="Comma 3 7 4" xfId="3246"/>
    <cellStyle name="Comma 3 7 4 2" xfId="4442"/>
    <cellStyle name="Comma 3 7 5" xfId="4823"/>
    <cellStyle name="Comma 3 7 5 2" xfId="6911"/>
    <cellStyle name="Comma 3 7 6" xfId="5404"/>
    <cellStyle name="Comma 3 7 7" xfId="7290"/>
    <cellStyle name="Comma 3 8" xfId="1066"/>
    <cellStyle name="Comma 3 8 2" xfId="1067"/>
    <cellStyle name="Comma 3 8 2 2" xfId="2642"/>
    <cellStyle name="Comma 3 8 2 3" xfId="8016"/>
    <cellStyle name="Comma 3 8 3" xfId="3398"/>
    <cellStyle name="Comma 3 8 3 2" xfId="4443"/>
    <cellStyle name="Comma 3 8 4" xfId="4968"/>
    <cellStyle name="Comma 3 8 4 2" xfId="6912"/>
    <cellStyle name="Comma 3 8 5" xfId="5549"/>
    <cellStyle name="Comma 3 8 6" xfId="7435"/>
    <cellStyle name="Comma 3 9" xfId="1068"/>
    <cellStyle name="Comma 3 9 2" xfId="1069"/>
    <cellStyle name="Comma 3 9 2 2" xfId="2643"/>
    <cellStyle name="Comma 3 9 2 3" xfId="8014"/>
    <cellStyle name="Comma 3 9 3" xfId="3394"/>
    <cellStyle name="Comma 3 9 3 2" xfId="4444"/>
    <cellStyle name="Comma 3 9 4" xfId="4966"/>
    <cellStyle name="Comma 3 9 4 2" xfId="6913"/>
    <cellStyle name="Comma 3 9 5" xfId="5547"/>
    <cellStyle name="Comma 3 9 6" xfId="7433"/>
    <cellStyle name="Comma 4" xfId="1070"/>
    <cellStyle name="Comma 4 2" xfId="1071"/>
    <cellStyle name="Comma 4 3" xfId="4445"/>
    <cellStyle name="Comma 4 4" xfId="8655"/>
    <cellStyle name="Comma 5" xfId="1072"/>
    <cellStyle name="Comma 5 2" xfId="8311"/>
    <cellStyle name="Comma 5 2 2" xfId="8671"/>
    <cellStyle name="Comma 5 3" xfId="8669"/>
    <cellStyle name="Comma 6" xfId="1073"/>
    <cellStyle name="Comma 6 2" xfId="8312"/>
    <cellStyle name="Comma 7" xfId="1074"/>
    <cellStyle name="Comma 7 2" xfId="8313"/>
    <cellStyle name="Comma 8" xfId="1075"/>
    <cellStyle name="Comma 8 2" xfId="1076"/>
    <cellStyle name="Comma 8 3" xfId="4446"/>
    <cellStyle name="Comma 9" xfId="1077"/>
    <cellStyle name="Comma 9 2" xfId="1078"/>
    <cellStyle name="Comma 9 2 2" xfId="2645"/>
    <cellStyle name="Comma 9 3" xfId="2644"/>
    <cellStyle name="Comma 9 4" xfId="4447"/>
    <cellStyle name="Comma0" xfId="1079"/>
    <cellStyle name="Comma0 2" xfId="8314"/>
    <cellStyle name="Currency" xfId="2" builtinId="4"/>
    <cellStyle name="Currency 10" xfId="1080"/>
    <cellStyle name="Currency 11" xfId="1081"/>
    <cellStyle name="Currency 11 2" xfId="1082"/>
    <cellStyle name="Currency 11 3" xfId="4448"/>
    <cellStyle name="Currency 12" xfId="4449"/>
    <cellStyle name="Currency 13" xfId="8586"/>
    <cellStyle name="Currency 2" xfId="50"/>
    <cellStyle name="Currency 2 2" xfId="1083"/>
    <cellStyle name="Currency 2 2 2" xfId="1084"/>
    <cellStyle name="Currency 2 2 3" xfId="4450"/>
    <cellStyle name="Currency 2 2 4" xfId="8315"/>
    <cellStyle name="Currency 2 3" xfId="1804"/>
    <cellStyle name="Currency 2 3 2" xfId="4451"/>
    <cellStyle name="Currency 2 3 3" xfId="8316"/>
    <cellStyle name="Currency 3" xfId="46"/>
    <cellStyle name="Currency 3 10" xfId="1086"/>
    <cellStyle name="Currency 3 11" xfId="1087"/>
    <cellStyle name="Currency 3 11 2" xfId="4452"/>
    <cellStyle name="Currency 3 11 3" xfId="8317"/>
    <cellStyle name="Currency 3 12" xfId="1088"/>
    <cellStyle name="Currency 3 12 2" xfId="4454"/>
    <cellStyle name="Currency 3 12 3" xfId="4453"/>
    <cellStyle name="Currency 3 12 4" xfId="8399"/>
    <cellStyle name="Currency 3 13" xfId="1089"/>
    <cellStyle name="Currency 3 13 2" xfId="8488"/>
    <cellStyle name="Currency 3 14" xfId="1090"/>
    <cellStyle name="Currency 3 14 2" xfId="1091"/>
    <cellStyle name="Currency 3 14 2 2" xfId="2648"/>
    <cellStyle name="Currency 3 14 3" xfId="2647"/>
    <cellStyle name="Currency 3 14 4" xfId="8577"/>
    <cellStyle name="Currency 3 15" xfId="1092"/>
    <cellStyle name="Currency 3 15 2" xfId="2649"/>
    <cellStyle name="Currency 3 15 3" xfId="7729"/>
    <cellStyle name="Currency 3 16" xfId="1093"/>
    <cellStyle name="Currency 3 16 2" xfId="2650"/>
    <cellStyle name="Currency 3 17" xfId="1094"/>
    <cellStyle name="Currency 3 17 2" xfId="2651"/>
    <cellStyle name="Currency 3 18" xfId="1095"/>
    <cellStyle name="Currency 3 18 2" xfId="2652"/>
    <cellStyle name="Currency 3 19" xfId="1096"/>
    <cellStyle name="Currency 3 19 2" xfId="2653"/>
    <cellStyle name="Currency 3 2" xfId="1097"/>
    <cellStyle name="Currency 3 2 10" xfId="2654"/>
    <cellStyle name="Currency 3 2 11" xfId="2988"/>
    <cellStyle name="Currency 3 2 11 2" xfId="4455"/>
    <cellStyle name="Currency 3 2 11 3" xfId="6914"/>
    <cellStyle name="Currency 3 2 12" xfId="3145"/>
    <cellStyle name="Currency 3 2 13" xfId="4738"/>
    <cellStyle name="Currency 3 2 14" xfId="5319"/>
    <cellStyle name="Currency 3 2 15" xfId="7205"/>
    <cellStyle name="Currency 3 2 2" xfId="1098"/>
    <cellStyle name="Currency 3 2 2 2" xfId="1099"/>
    <cellStyle name="Currency 3 2 2 2 2" xfId="1100"/>
    <cellStyle name="Currency 3 2 2 2 2 2" xfId="1101"/>
    <cellStyle name="Currency 3 2 2 2 2 2 2" xfId="2655"/>
    <cellStyle name="Currency 3 2 2 2 2 2 3" xfId="8264"/>
    <cellStyle name="Currency 3 2 2 2 2 3" xfId="3652"/>
    <cellStyle name="Currency 3 2 2 2 2 3 2" xfId="4456"/>
    <cellStyle name="Currency 3 2 2 2 2 4" xfId="5216"/>
    <cellStyle name="Currency 3 2 2 2 2 4 2" xfId="6915"/>
    <cellStyle name="Currency 3 2 2 2 2 5" xfId="5797"/>
    <cellStyle name="Currency 3 2 2 2 2 6" xfId="7683"/>
    <cellStyle name="Currency 3 2 2 2 3" xfId="1102"/>
    <cellStyle name="Currency 3 2 2 2 3 2" xfId="2656"/>
    <cellStyle name="Currency 3 2 2 2 3 3" xfId="7975"/>
    <cellStyle name="Currency 3 2 2 2 4" xfId="3352"/>
    <cellStyle name="Currency 3 2 2 2 4 2" xfId="4457"/>
    <cellStyle name="Currency 3 2 2 2 5" xfId="4927"/>
    <cellStyle name="Currency 3 2 2 2 5 2" xfId="6916"/>
    <cellStyle name="Currency 3 2 2 2 6" xfId="5508"/>
    <cellStyle name="Currency 3 2 2 2 7" xfId="7394"/>
    <cellStyle name="Currency 3 2 2 3" xfId="1103"/>
    <cellStyle name="Currency 3 2 2 3 2" xfId="1104"/>
    <cellStyle name="Currency 3 2 2 3 2 2" xfId="2657"/>
    <cellStyle name="Currency 3 2 2 3 2 3" xfId="8121"/>
    <cellStyle name="Currency 3 2 2 3 3" xfId="3509"/>
    <cellStyle name="Currency 3 2 2 3 3 2" xfId="4458"/>
    <cellStyle name="Currency 3 2 2 3 4" xfId="5073"/>
    <cellStyle name="Currency 3 2 2 3 4 2" xfId="6917"/>
    <cellStyle name="Currency 3 2 2 3 5" xfId="5654"/>
    <cellStyle name="Currency 3 2 2 3 6" xfId="7540"/>
    <cellStyle name="Currency 3 2 2 4" xfId="1105"/>
    <cellStyle name="Currency 3 2 2 4 2" xfId="8468"/>
    <cellStyle name="Currency 3 2 2 5" xfId="1106"/>
    <cellStyle name="Currency 3 2 2 5 2" xfId="2658"/>
    <cellStyle name="Currency 3 2 2 5 3" xfId="8557"/>
    <cellStyle name="Currency 3 2 2 6" xfId="3207"/>
    <cellStyle name="Currency 3 2 2 6 2" xfId="4459"/>
    <cellStyle name="Currency 3 2 2 6 3" xfId="7832"/>
    <cellStyle name="Currency 3 2 2 7" xfId="4784"/>
    <cellStyle name="Currency 3 2 2 7 2" xfId="6918"/>
    <cellStyle name="Currency 3 2 2 8" xfId="5365"/>
    <cellStyle name="Currency 3 2 2 9" xfId="7251"/>
    <cellStyle name="Currency 3 2 3" xfId="1107"/>
    <cellStyle name="Currency 3 2 3 2" xfId="1108"/>
    <cellStyle name="Currency 3 2 3 2 2" xfId="1109"/>
    <cellStyle name="Currency 3 2 3 2 2 2" xfId="2659"/>
    <cellStyle name="Currency 3 2 3 2 2 3" xfId="8218"/>
    <cellStyle name="Currency 3 2 3 2 3" xfId="3606"/>
    <cellStyle name="Currency 3 2 3 2 3 2" xfId="4460"/>
    <cellStyle name="Currency 3 2 3 2 4" xfId="5170"/>
    <cellStyle name="Currency 3 2 3 2 4 2" xfId="6919"/>
    <cellStyle name="Currency 3 2 3 2 5" xfId="5751"/>
    <cellStyle name="Currency 3 2 3 2 6" xfId="7637"/>
    <cellStyle name="Currency 3 2 3 3" xfId="1110"/>
    <cellStyle name="Currency 3 2 3 3 2" xfId="2660"/>
    <cellStyle name="Currency 3 2 3 3 3" xfId="7929"/>
    <cellStyle name="Currency 3 2 3 4" xfId="3306"/>
    <cellStyle name="Currency 3 2 3 4 2" xfId="4461"/>
    <cellStyle name="Currency 3 2 3 5" xfId="4881"/>
    <cellStyle name="Currency 3 2 3 5 2" xfId="6920"/>
    <cellStyle name="Currency 3 2 3 6" xfId="5462"/>
    <cellStyle name="Currency 3 2 3 7" xfId="7348"/>
    <cellStyle name="Currency 3 2 4" xfId="1111"/>
    <cellStyle name="Currency 3 2 4 2" xfId="1112"/>
    <cellStyle name="Currency 3 2 4 2 2" xfId="2661"/>
    <cellStyle name="Currency 3 2 4 2 3" xfId="8075"/>
    <cellStyle name="Currency 3 2 4 3" xfId="3463"/>
    <cellStyle name="Currency 3 2 4 3 2" xfId="4462"/>
    <cellStyle name="Currency 3 2 4 4" xfId="5027"/>
    <cellStyle name="Currency 3 2 4 4 2" xfId="6921"/>
    <cellStyle name="Currency 3 2 4 5" xfId="5608"/>
    <cellStyle name="Currency 3 2 4 6" xfId="7494"/>
    <cellStyle name="Currency 3 2 5" xfId="1113"/>
    <cellStyle name="Currency 3 2 5 2" xfId="1114"/>
    <cellStyle name="Currency 3 2 5 2 2" xfId="2663"/>
    <cellStyle name="Currency 3 2 5 3" xfId="2662"/>
    <cellStyle name="Currency 3 2 5 4" xfId="8318"/>
    <cellStyle name="Currency 3 2 6" xfId="1115"/>
    <cellStyle name="Currency 3 2 6 2" xfId="8422"/>
    <cellStyle name="Currency 3 2 7" xfId="1116"/>
    <cellStyle name="Currency 3 2 7 2" xfId="2664"/>
    <cellStyle name="Currency 3 2 7 3" xfId="8511"/>
    <cellStyle name="Currency 3 2 8" xfId="1117"/>
    <cellStyle name="Currency 3 2 8 2" xfId="2665"/>
    <cellStyle name="Currency 3 2 8 3" xfId="7786"/>
    <cellStyle name="Currency 3 2 9" xfId="1830"/>
    <cellStyle name="Currency 3 2 9 2" xfId="4463"/>
    <cellStyle name="Currency 3 2 9 3" xfId="6922"/>
    <cellStyle name="Currency 3 20" xfId="1118"/>
    <cellStyle name="Currency 3 20 2" xfId="2666"/>
    <cellStyle name="Currency 3 21" xfId="1776"/>
    <cellStyle name="Currency 3 21 2" xfId="3013"/>
    <cellStyle name="Currency 3 21 3" xfId="4464"/>
    <cellStyle name="Currency 3 21 4" xfId="6923"/>
    <cellStyle name="Currency 3 22" xfId="1806"/>
    <cellStyle name="Currency 3 22 2" xfId="4465"/>
    <cellStyle name="Currency 3 22 3" xfId="6924"/>
    <cellStyle name="Currency 3 23" xfId="2646"/>
    <cellStyle name="Currency 3 24" xfId="3053"/>
    <cellStyle name="Currency 3 25" xfId="4681"/>
    <cellStyle name="Currency 3 26" xfId="5262"/>
    <cellStyle name="Currency 3 27" xfId="7118"/>
    <cellStyle name="Currency 3 28" xfId="7148"/>
    <cellStyle name="Currency 3 29" xfId="1085"/>
    <cellStyle name="Currency 3 3" xfId="1119"/>
    <cellStyle name="Currency 3 3 2" xfId="1120"/>
    <cellStyle name="Currency 3 3 2 2" xfId="1121"/>
    <cellStyle name="Currency 3 3 2 2 2" xfId="1122"/>
    <cellStyle name="Currency 3 3 2 2 2 2" xfId="2667"/>
    <cellStyle name="Currency 3 3 2 2 2 3" xfId="8241"/>
    <cellStyle name="Currency 3 3 2 2 3" xfId="3629"/>
    <cellStyle name="Currency 3 3 2 2 3 2" xfId="4466"/>
    <cellStyle name="Currency 3 3 2 2 4" xfId="5193"/>
    <cellStyle name="Currency 3 3 2 2 4 2" xfId="6925"/>
    <cellStyle name="Currency 3 3 2 2 5" xfId="5774"/>
    <cellStyle name="Currency 3 3 2 2 6" xfId="7660"/>
    <cellStyle name="Currency 3 3 2 3" xfId="1123"/>
    <cellStyle name="Currency 3 3 2 3 2" xfId="2668"/>
    <cellStyle name="Currency 3 3 2 3 3" xfId="7952"/>
    <cellStyle name="Currency 3 3 2 4" xfId="3329"/>
    <cellStyle name="Currency 3 3 2 4 2" xfId="4467"/>
    <cellStyle name="Currency 3 3 2 5" xfId="4904"/>
    <cellStyle name="Currency 3 3 2 5 2" xfId="6926"/>
    <cellStyle name="Currency 3 3 2 6" xfId="5485"/>
    <cellStyle name="Currency 3 3 2 7" xfId="7371"/>
    <cellStyle name="Currency 3 3 3" xfId="1124"/>
    <cellStyle name="Currency 3 3 3 2" xfId="1125"/>
    <cellStyle name="Currency 3 3 3 2 2" xfId="2669"/>
    <cellStyle name="Currency 3 3 3 2 3" xfId="8098"/>
    <cellStyle name="Currency 3 3 3 3" xfId="3486"/>
    <cellStyle name="Currency 3 3 3 3 2" xfId="4468"/>
    <cellStyle name="Currency 3 3 3 4" xfId="5050"/>
    <cellStyle name="Currency 3 3 3 4 2" xfId="6927"/>
    <cellStyle name="Currency 3 3 3 5" xfId="5631"/>
    <cellStyle name="Currency 3 3 3 6" xfId="7517"/>
    <cellStyle name="Currency 3 3 4" xfId="1126"/>
    <cellStyle name="Currency 3 3 4 2" xfId="4469"/>
    <cellStyle name="Currency 3 3 4 3" xfId="8319"/>
    <cellStyle name="Currency 3 3 5" xfId="1127"/>
    <cellStyle name="Currency 3 3 5 2" xfId="2670"/>
    <cellStyle name="Currency 3 3 5 3" xfId="8445"/>
    <cellStyle name="Currency 3 3 6" xfId="3182"/>
    <cellStyle name="Currency 3 3 6 2" xfId="6928"/>
    <cellStyle name="Currency 3 3 6 3" xfId="8534"/>
    <cellStyle name="Currency 3 3 7" xfId="4761"/>
    <cellStyle name="Currency 3 3 7 2" xfId="7809"/>
    <cellStyle name="Currency 3 3 8" xfId="5342"/>
    <cellStyle name="Currency 3 3 9" xfId="7228"/>
    <cellStyle name="Currency 3 4" xfId="1128"/>
    <cellStyle name="Currency 3 4 2" xfId="1129"/>
    <cellStyle name="Currency 3 4 2 2" xfId="1130"/>
    <cellStyle name="Currency 3 4 2 2 2" xfId="1131"/>
    <cellStyle name="Currency 3 4 2 2 2 2" xfId="2671"/>
    <cellStyle name="Currency 3 4 2 2 2 3" xfId="8195"/>
    <cellStyle name="Currency 3 4 2 2 3" xfId="3583"/>
    <cellStyle name="Currency 3 4 2 2 3 2" xfId="4470"/>
    <cellStyle name="Currency 3 4 2 2 4" xfId="5147"/>
    <cellStyle name="Currency 3 4 2 2 4 2" xfId="6929"/>
    <cellStyle name="Currency 3 4 2 2 5" xfId="5728"/>
    <cellStyle name="Currency 3 4 2 2 6" xfId="7614"/>
    <cellStyle name="Currency 3 4 2 3" xfId="1132"/>
    <cellStyle name="Currency 3 4 2 3 2" xfId="2672"/>
    <cellStyle name="Currency 3 4 2 3 3" xfId="7906"/>
    <cellStyle name="Currency 3 4 2 4" xfId="3283"/>
    <cellStyle name="Currency 3 4 2 4 2" xfId="4471"/>
    <cellStyle name="Currency 3 4 2 5" xfId="4858"/>
    <cellStyle name="Currency 3 4 2 5 2" xfId="6930"/>
    <cellStyle name="Currency 3 4 2 6" xfId="5439"/>
    <cellStyle name="Currency 3 4 2 7" xfId="7325"/>
    <cellStyle name="Currency 3 4 3" xfId="1133"/>
    <cellStyle name="Currency 3 4 3 2" xfId="1134"/>
    <cellStyle name="Currency 3 4 3 2 2" xfId="2673"/>
    <cellStyle name="Currency 3 4 3 2 3" xfId="8055"/>
    <cellStyle name="Currency 3 4 3 3" xfId="3443"/>
    <cellStyle name="Currency 3 4 3 3 2" xfId="4472"/>
    <cellStyle name="Currency 3 4 3 4" xfId="5007"/>
    <cellStyle name="Currency 3 4 3 4 2" xfId="6931"/>
    <cellStyle name="Currency 3 4 3 5" xfId="5588"/>
    <cellStyle name="Currency 3 4 3 6" xfId="7474"/>
    <cellStyle name="Currency 3 4 4" xfId="1135"/>
    <cellStyle name="Currency 3 4 4 2" xfId="7763"/>
    <cellStyle name="Currency 3 4 5" xfId="1136"/>
    <cellStyle name="Currency 3 4 5 2" xfId="2674"/>
    <cellStyle name="Currency 3 4 6" xfId="3114"/>
    <cellStyle name="Currency 3 4 6 2" xfId="4473"/>
    <cellStyle name="Currency 3 4 7" xfId="4715"/>
    <cellStyle name="Currency 3 4 7 2" xfId="6932"/>
    <cellStyle name="Currency 3 4 8" xfId="5296"/>
    <cellStyle name="Currency 3 4 9" xfId="7182"/>
    <cellStyle name="Currency 3 5" xfId="1137"/>
    <cellStyle name="Currency 3 5 2" xfId="1138"/>
    <cellStyle name="Currency 3 5 2 2" xfId="1139"/>
    <cellStyle name="Currency 3 5 2 2 2" xfId="1140"/>
    <cellStyle name="Currency 3 5 2 2 2 2" xfId="2675"/>
    <cellStyle name="Currency 3 5 2 2 2 3" xfId="8178"/>
    <cellStyle name="Currency 3 5 2 2 3" xfId="3566"/>
    <cellStyle name="Currency 3 5 2 2 3 2" xfId="4474"/>
    <cellStyle name="Currency 3 5 2 2 4" xfId="5130"/>
    <cellStyle name="Currency 3 5 2 2 4 2" xfId="6933"/>
    <cellStyle name="Currency 3 5 2 2 5" xfId="5711"/>
    <cellStyle name="Currency 3 5 2 2 6" xfId="7597"/>
    <cellStyle name="Currency 3 5 2 3" xfId="1141"/>
    <cellStyle name="Currency 3 5 2 3 2" xfId="2676"/>
    <cellStyle name="Currency 3 5 2 3 3" xfId="7889"/>
    <cellStyle name="Currency 3 5 2 4" xfId="3266"/>
    <cellStyle name="Currency 3 5 2 4 2" xfId="4475"/>
    <cellStyle name="Currency 3 5 2 5" xfId="4841"/>
    <cellStyle name="Currency 3 5 2 5 2" xfId="6934"/>
    <cellStyle name="Currency 3 5 2 6" xfId="5422"/>
    <cellStyle name="Currency 3 5 2 7" xfId="7308"/>
    <cellStyle name="Currency 3 5 3" xfId="1142"/>
    <cellStyle name="Currency 3 5 3 2" xfId="1143"/>
    <cellStyle name="Currency 3 5 3 2 2" xfId="2677"/>
    <cellStyle name="Currency 3 5 3 2 3" xfId="8038"/>
    <cellStyle name="Currency 3 5 3 3" xfId="3426"/>
    <cellStyle name="Currency 3 5 3 3 2" xfId="4476"/>
    <cellStyle name="Currency 3 5 3 4" xfId="4990"/>
    <cellStyle name="Currency 3 5 3 4 2" xfId="6935"/>
    <cellStyle name="Currency 3 5 3 5" xfId="5571"/>
    <cellStyle name="Currency 3 5 3 6" xfId="7457"/>
    <cellStyle name="Currency 3 5 4" xfId="1144"/>
    <cellStyle name="Currency 3 5 4 2" xfId="7746"/>
    <cellStyle name="Currency 3 5 5" xfId="1145"/>
    <cellStyle name="Currency 3 5 5 2" xfId="2678"/>
    <cellStyle name="Currency 3 5 6" xfId="3097"/>
    <cellStyle name="Currency 3 5 6 2" xfId="4477"/>
    <cellStyle name="Currency 3 5 7" xfId="4698"/>
    <cellStyle name="Currency 3 5 7 2" xfId="6936"/>
    <cellStyle name="Currency 3 5 8" xfId="5279"/>
    <cellStyle name="Currency 3 5 9" xfId="7165"/>
    <cellStyle name="Currency 3 6" xfId="1146"/>
    <cellStyle name="Currency 3 6 2" xfId="1147"/>
    <cellStyle name="Currency 3 6 2 2" xfId="1148"/>
    <cellStyle name="Currency 3 6 2 2 2" xfId="1149"/>
    <cellStyle name="Currency 3 6 2 2 2 2" xfId="2679"/>
    <cellStyle name="Currency 3 6 2 2 2 3" xfId="8284"/>
    <cellStyle name="Currency 3 6 2 2 3" xfId="3672"/>
    <cellStyle name="Currency 3 6 2 2 3 2" xfId="4478"/>
    <cellStyle name="Currency 3 6 2 2 4" xfId="5236"/>
    <cellStyle name="Currency 3 6 2 2 4 2" xfId="6937"/>
    <cellStyle name="Currency 3 6 2 2 5" xfId="5817"/>
    <cellStyle name="Currency 3 6 2 2 6" xfId="7703"/>
    <cellStyle name="Currency 3 6 2 3" xfId="1150"/>
    <cellStyle name="Currency 3 6 2 3 2" xfId="2680"/>
    <cellStyle name="Currency 3 6 2 3 3" xfId="7995"/>
    <cellStyle name="Currency 3 6 2 4" xfId="3372"/>
    <cellStyle name="Currency 3 6 2 4 2" xfId="4479"/>
    <cellStyle name="Currency 3 6 2 5" xfId="4947"/>
    <cellStyle name="Currency 3 6 2 5 2" xfId="6938"/>
    <cellStyle name="Currency 3 6 2 6" xfId="5528"/>
    <cellStyle name="Currency 3 6 2 7" xfId="7414"/>
    <cellStyle name="Currency 3 6 3" xfId="1151"/>
    <cellStyle name="Currency 3 6 3 2" xfId="1152"/>
    <cellStyle name="Currency 3 6 3 2 2" xfId="2681"/>
    <cellStyle name="Currency 3 6 3 2 3" xfId="8141"/>
    <cellStyle name="Currency 3 6 3 3" xfId="3529"/>
    <cellStyle name="Currency 3 6 3 3 2" xfId="4480"/>
    <cellStyle name="Currency 3 6 3 4" xfId="5093"/>
    <cellStyle name="Currency 3 6 3 4 2" xfId="6939"/>
    <cellStyle name="Currency 3 6 3 5" xfId="5674"/>
    <cellStyle name="Currency 3 6 3 6" xfId="7560"/>
    <cellStyle name="Currency 3 6 4" xfId="1153"/>
    <cellStyle name="Currency 3 6 4 2" xfId="7852"/>
    <cellStyle name="Currency 3 6 5" xfId="1154"/>
    <cellStyle name="Currency 3 6 5 2" xfId="2682"/>
    <cellStyle name="Currency 3 6 6" xfId="3227"/>
    <cellStyle name="Currency 3 6 6 2" xfId="4481"/>
    <cellStyle name="Currency 3 6 7" xfId="4804"/>
    <cellStyle name="Currency 3 6 7 2" xfId="6940"/>
    <cellStyle name="Currency 3 6 8" xfId="5385"/>
    <cellStyle name="Currency 3 6 9" xfId="7271"/>
    <cellStyle name="Currency 3 7" xfId="1155"/>
    <cellStyle name="Currency 3 7 2" xfId="1156"/>
    <cellStyle name="Currency 3 7 2 2" xfId="1157"/>
    <cellStyle name="Currency 3 7 2 2 2" xfId="2683"/>
    <cellStyle name="Currency 3 7 2 2 3" xfId="8161"/>
    <cellStyle name="Currency 3 7 2 3" xfId="3549"/>
    <cellStyle name="Currency 3 7 2 3 2" xfId="4482"/>
    <cellStyle name="Currency 3 7 2 4" xfId="5113"/>
    <cellStyle name="Currency 3 7 2 4 2" xfId="6941"/>
    <cellStyle name="Currency 3 7 2 5" xfId="5694"/>
    <cellStyle name="Currency 3 7 2 6" xfId="7580"/>
    <cellStyle name="Currency 3 7 3" xfId="1158"/>
    <cellStyle name="Currency 3 7 3 2" xfId="2684"/>
    <cellStyle name="Currency 3 7 3 3" xfId="7872"/>
    <cellStyle name="Currency 3 7 4" xfId="3248"/>
    <cellStyle name="Currency 3 7 4 2" xfId="4483"/>
    <cellStyle name="Currency 3 7 5" xfId="4824"/>
    <cellStyle name="Currency 3 7 5 2" xfId="6942"/>
    <cellStyle name="Currency 3 7 6" xfId="5405"/>
    <cellStyle name="Currency 3 7 7" xfId="7291"/>
    <cellStyle name="Currency 3 8" xfId="1159"/>
    <cellStyle name="Currency 3 8 2" xfId="1160"/>
    <cellStyle name="Currency 3 8 2 2" xfId="2685"/>
    <cellStyle name="Currency 3 8 2 3" xfId="8017"/>
    <cellStyle name="Currency 3 8 3" xfId="3400"/>
    <cellStyle name="Currency 3 8 3 2" xfId="4484"/>
    <cellStyle name="Currency 3 8 4" xfId="4969"/>
    <cellStyle name="Currency 3 8 4 2" xfId="6943"/>
    <cellStyle name="Currency 3 8 5" xfId="5550"/>
    <cellStyle name="Currency 3 8 6" xfId="7436"/>
    <cellStyle name="Currency 3 9" xfId="1161"/>
    <cellStyle name="Currency 3 9 2" xfId="1162"/>
    <cellStyle name="Currency 3 9 2 2" xfId="2686"/>
    <cellStyle name="Currency 3 9 2 3" xfId="8025"/>
    <cellStyle name="Currency 3 9 3" xfId="3413"/>
    <cellStyle name="Currency 3 9 3 2" xfId="4485"/>
    <cellStyle name="Currency 3 9 4" xfId="4977"/>
    <cellStyle name="Currency 3 9 4 2" xfId="6944"/>
    <cellStyle name="Currency 3 9 5" xfId="5558"/>
    <cellStyle name="Currency 3 9 6" xfId="7444"/>
    <cellStyle name="Currency 4" xfId="1163"/>
    <cellStyle name="Currency 4 2" xfId="1164"/>
    <cellStyle name="Currency 4 2 2" xfId="1165"/>
    <cellStyle name="Currency 4 2 3" xfId="4486"/>
    <cellStyle name="Currency 4 2 4" xfId="8320"/>
    <cellStyle name="Currency 4 3" xfId="1166"/>
    <cellStyle name="Currency 4 4" xfId="1167"/>
    <cellStyle name="Currency 4 5" xfId="4487"/>
    <cellStyle name="Currency 4 6" xfId="8658"/>
    <cellStyle name="Currency 5" xfId="1168"/>
    <cellStyle name="Currency 5 10" xfId="7190"/>
    <cellStyle name="Currency 5 11" xfId="8664"/>
    <cellStyle name="Currency 5 2" xfId="1169"/>
    <cellStyle name="Currency 5 2 2" xfId="1170"/>
    <cellStyle name="Currency 5 2 2 2" xfId="1171"/>
    <cellStyle name="Currency 5 2 2 2 2" xfId="1172"/>
    <cellStyle name="Currency 5 2 2 2 2 2" xfId="2687"/>
    <cellStyle name="Currency 5 2 2 2 2 3" xfId="8249"/>
    <cellStyle name="Currency 5 2 2 2 3" xfId="3637"/>
    <cellStyle name="Currency 5 2 2 2 3 2" xfId="4488"/>
    <cellStyle name="Currency 5 2 2 2 4" xfId="5201"/>
    <cellStyle name="Currency 5 2 2 2 4 2" xfId="6945"/>
    <cellStyle name="Currency 5 2 2 2 5" xfId="5782"/>
    <cellStyle name="Currency 5 2 2 2 6" xfId="7668"/>
    <cellStyle name="Currency 5 2 2 3" xfId="1173"/>
    <cellStyle name="Currency 5 2 2 3 2" xfId="2688"/>
    <cellStyle name="Currency 5 2 2 3 3" xfId="7960"/>
    <cellStyle name="Currency 5 2 2 4" xfId="3337"/>
    <cellStyle name="Currency 5 2 2 4 2" xfId="4489"/>
    <cellStyle name="Currency 5 2 2 5" xfId="4912"/>
    <cellStyle name="Currency 5 2 2 5 2" xfId="6946"/>
    <cellStyle name="Currency 5 2 2 6" xfId="5493"/>
    <cellStyle name="Currency 5 2 2 7" xfId="7379"/>
    <cellStyle name="Currency 5 2 3" xfId="1174"/>
    <cellStyle name="Currency 5 2 3 2" xfId="1175"/>
    <cellStyle name="Currency 5 2 3 2 2" xfId="2689"/>
    <cellStyle name="Currency 5 2 3 2 3" xfId="8106"/>
    <cellStyle name="Currency 5 2 3 3" xfId="3494"/>
    <cellStyle name="Currency 5 2 3 3 2" xfId="4490"/>
    <cellStyle name="Currency 5 2 3 4" xfId="5058"/>
    <cellStyle name="Currency 5 2 3 4 2" xfId="6947"/>
    <cellStyle name="Currency 5 2 3 5" xfId="5639"/>
    <cellStyle name="Currency 5 2 3 6" xfId="7525"/>
    <cellStyle name="Currency 5 2 4" xfId="1176"/>
    <cellStyle name="Currency 5 2 4 2" xfId="2690"/>
    <cellStyle name="Currency 5 2 4 3" xfId="8453"/>
    <cellStyle name="Currency 5 2 5" xfId="3192"/>
    <cellStyle name="Currency 5 2 5 2" xfId="4491"/>
    <cellStyle name="Currency 5 2 5 3" xfId="8542"/>
    <cellStyle name="Currency 5 2 6" xfId="4769"/>
    <cellStyle name="Currency 5 2 6 2" xfId="6948"/>
    <cellStyle name="Currency 5 2 6 3" xfId="7817"/>
    <cellStyle name="Currency 5 2 7" xfId="5350"/>
    <cellStyle name="Currency 5 2 8" xfId="7236"/>
    <cellStyle name="Currency 5 3" xfId="1177"/>
    <cellStyle name="Currency 5 3 2" xfId="1178"/>
    <cellStyle name="Currency 5 3 2 2" xfId="1179"/>
    <cellStyle name="Currency 5 3 2 2 2" xfId="2691"/>
    <cellStyle name="Currency 5 3 2 2 3" xfId="8203"/>
    <cellStyle name="Currency 5 3 2 3" xfId="3591"/>
    <cellStyle name="Currency 5 3 2 3 2" xfId="4492"/>
    <cellStyle name="Currency 5 3 2 4" xfId="5155"/>
    <cellStyle name="Currency 5 3 2 4 2" xfId="6949"/>
    <cellStyle name="Currency 5 3 2 5" xfId="5736"/>
    <cellStyle name="Currency 5 3 2 6" xfId="7622"/>
    <cellStyle name="Currency 5 3 3" xfId="1180"/>
    <cellStyle name="Currency 5 3 3 2" xfId="2692"/>
    <cellStyle name="Currency 5 3 3 3" xfId="7914"/>
    <cellStyle name="Currency 5 3 4" xfId="3291"/>
    <cellStyle name="Currency 5 3 4 2" xfId="4493"/>
    <cellStyle name="Currency 5 3 5" xfId="4866"/>
    <cellStyle name="Currency 5 3 5 2" xfId="6950"/>
    <cellStyle name="Currency 5 3 6" xfId="5447"/>
    <cellStyle name="Currency 5 3 7" xfId="7333"/>
    <cellStyle name="Currency 5 4" xfId="1181"/>
    <cellStyle name="Currency 5 4 2" xfId="1182"/>
    <cellStyle name="Currency 5 4 2 2" xfId="2693"/>
    <cellStyle name="Currency 5 4 2 3" xfId="8060"/>
    <cellStyle name="Currency 5 4 3" xfId="3448"/>
    <cellStyle name="Currency 5 4 3 2" xfId="4494"/>
    <cellStyle name="Currency 5 4 4" xfId="5012"/>
    <cellStyle name="Currency 5 4 4 2" xfId="6951"/>
    <cellStyle name="Currency 5 4 5" xfId="5593"/>
    <cellStyle name="Currency 5 4 6" xfId="7479"/>
    <cellStyle name="Currency 5 5" xfId="1183"/>
    <cellStyle name="Currency 5 5 2" xfId="8321"/>
    <cellStyle name="Currency 5 6" xfId="1184"/>
    <cellStyle name="Currency 5 6 2" xfId="2694"/>
    <cellStyle name="Currency 5 6 3" xfId="8407"/>
    <cellStyle name="Currency 5 7" xfId="3122"/>
    <cellStyle name="Currency 5 7 2" xfId="4495"/>
    <cellStyle name="Currency 5 7 3" xfId="8496"/>
    <cellStyle name="Currency 5 8" xfId="4723"/>
    <cellStyle name="Currency 5 8 2" xfId="6952"/>
    <cellStyle name="Currency 5 8 3" xfId="7771"/>
    <cellStyle name="Currency 5 9" xfId="5304"/>
    <cellStyle name="Currency 6" xfId="1185"/>
    <cellStyle name="Currency 6 2" xfId="8322"/>
    <cellStyle name="Currency 6 3" xfId="8654"/>
    <cellStyle name="Currency 7" xfId="1186"/>
    <cellStyle name="Currency 8" xfId="1187"/>
    <cellStyle name="Currency 8 2" xfId="1188"/>
    <cellStyle name="Currency 8 2 2" xfId="1189"/>
    <cellStyle name="Currency 8 2 2 2" xfId="1190"/>
    <cellStyle name="Currency 8 2 2 2 2" xfId="2695"/>
    <cellStyle name="Currency 8 2 2 2 3" xfId="8226"/>
    <cellStyle name="Currency 8 2 2 3" xfId="3614"/>
    <cellStyle name="Currency 8 2 2 3 2" xfId="4496"/>
    <cellStyle name="Currency 8 2 2 4" xfId="5178"/>
    <cellStyle name="Currency 8 2 2 4 2" xfId="6953"/>
    <cellStyle name="Currency 8 2 2 5" xfId="5759"/>
    <cellStyle name="Currency 8 2 2 6" xfId="7645"/>
    <cellStyle name="Currency 8 2 3" xfId="1191"/>
    <cellStyle name="Currency 8 2 3 2" xfId="2696"/>
    <cellStyle name="Currency 8 2 3 3" xfId="7937"/>
    <cellStyle name="Currency 8 2 4" xfId="3314"/>
    <cellStyle name="Currency 8 2 4 2" xfId="4497"/>
    <cellStyle name="Currency 8 2 5" xfId="4889"/>
    <cellStyle name="Currency 8 2 5 2" xfId="6954"/>
    <cellStyle name="Currency 8 2 6" xfId="5470"/>
    <cellStyle name="Currency 8 2 7" xfId="7356"/>
    <cellStyle name="Currency 8 3" xfId="1192"/>
    <cellStyle name="Currency 8 3 2" xfId="1193"/>
    <cellStyle name="Currency 8 3 2 2" xfId="2697"/>
    <cellStyle name="Currency 8 3 2 3" xfId="8083"/>
    <cellStyle name="Currency 8 3 3" xfId="3471"/>
    <cellStyle name="Currency 8 3 3 2" xfId="4498"/>
    <cellStyle name="Currency 8 3 4" xfId="5035"/>
    <cellStyle name="Currency 8 3 4 2" xfId="6955"/>
    <cellStyle name="Currency 8 3 5" xfId="5616"/>
    <cellStyle name="Currency 8 3 6" xfId="7502"/>
    <cellStyle name="Currency 8 4" xfId="1194"/>
    <cellStyle name="Currency 8 4 2" xfId="2698"/>
    <cellStyle name="Currency 8 4 3" xfId="8430"/>
    <cellStyle name="Currency 8 5" xfId="3166"/>
    <cellStyle name="Currency 8 5 2" xfId="4499"/>
    <cellStyle name="Currency 8 5 3" xfId="8519"/>
    <cellStyle name="Currency 8 6" xfId="4746"/>
    <cellStyle name="Currency 8 6 2" xfId="6956"/>
    <cellStyle name="Currency 8 6 3" xfId="7794"/>
    <cellStyle name="Currency 8 7" xfId="5327"/>
    <cellStyle name="Currency 8 8" xfId="7213"/>
    <cellStyle name="Currency 9" xfId="1195"/>
    <cellStyle name="Currency0" xfId="1196"/>
    <cellStyle name="Currency0 2" xfId="8323"/>
    <cellStyle name="Date" xfId="1197"/>
    <cellStyle name="Date 2" xfId="1198"/>
    <cellStyle name="Date 2 2" xfId="8324"/>
    <cellStyle name="Explanatory Text" xfId="18" builtinId="53" customBuiltin="1"/>
    <cellStyle name="Explanatory Text 2" xfId="1199"/>
    <cellStyle name="Explanatory Text 2 2" xfId="8627"/>
    <cellStyle name="Fixed" xfId="1200"/>
    <cellStyle name="Fixed 2" xfId="8325"/>
    <cellStyle name="Good" xfId="9" builtinId="26" customBuiltin="1"/>
    <cellStyle name="Good 10" xfId="1202"/>
    <cellStyle name="Good 11" xfId="1203"/>
    <cellStyle name="Good 12" xfId="1777"/>
    <cellStyle name="Good 12 2" xfId="6957"/>
    <cellStyle name="Good 13" xfId="2699"/>
    <cellStyle name="Good 14" xfId="1201"/>
    <cellStyle name="Good 2" xfId="1204"/>
    <cellStyle name="Good 2 2" xfId="8617"/>
    <cellStyle name="Good 3" xfId="1205"/>
    <cellStyle name="Good 3 2" xfId="1206"/>
    <cellStyle name="Good 4" xfId="1207"/>
    <cellStyle name="Good 4 2" xfId="4501"/>
    <cellStyle name="Good 4 3" xfId="4500"/>
    <cellStyle name="Good 5" xfId="1208"/>
    <cellStyle name="Good 5 2" xfId="1209"/>
    <cellStyle name="Good 6" xfId="1210"/>
    <cellStyle name="Good 7" xfId="1211"/>
    <cellStyle name="Good 8" xfId="1212"/>
    <cellStyle name="Good 9" xfId="1213"/>
    <cellStyle name="Heading 1" xfId="5" builtinId="16" customBuiltin="1"/>
    <cellStyle name="Heading 1 2" xfId="1215"/>
    <cellStyle name="Heading 1 2 10" xfId="1216"/>
    <cellStyle name="Heading 1 2 10 2" xfId="2701"/>
    <cellStyle name="Heading 1 2 11" xfId="1217"/>
    <cellStyle name="Heading 1 2 11 2" xfId="2702"/>
    <cellStyle name="Heading 1 2 12" xfId="1218"/>
    <cellStyle name="Heading 1 2 12 2" xfId="2703"/>
    <cellStyle name="Heading 1 2 13" xfId="1219"/>
    <cellStyle name="Heading 1 2 13 2" xfId="6958"/>
    <cellStyle name="Heading 1 2 14" xfId="1778"/>
    <cellStyle name="Heading 1 2 14 2" xfId="6959"/>
    <cellStyle name="Heading 1 2 15" xfId="2700"/>
    <cellStyle name="Heading 1 2 16" xfId="8613"/>
    <cellStyle name="Heading 1 2 2" xfId="1220"/>
    <cellStyle name="Heading 1 2 2 2" xfId="1221"/>
    <cellStyle name="Heading 1 2 2 2 2" xfId="2704"/>
    <cellStyle name="Heading 1 2 2 3" xfId="2953"/>
    <cellStyle name="Heading 1 2 2 3 2" xfId="6960"/>
    <cellStyle name="Heading 1 2 2 4" xfId="3379"/>
    <cellStyle name="Heading 1 2 3" xfId="1222"/>
    <cellStyle name="Heading 1 2 3 2" xfId="1223"/>
    <cellStyle name="Heading 1 2 3 3" xfId="2705"/>
    <cellStyle name="Heading 1 2 4" xfId="1224"/>
    <cellStyle name="Heading 1 2 4 2" xfId="1225"/>
    <cellStyle name="Heading 1 2 4 3" xfId="4503"/>
    <cellStyle name="Heading 1 2 4 4" xfId="4502"/>
    <cellStyle name="Heading 1 2 5" xfId="1226"/>
    <cellStyle name="Heading 1 2 5 2" xfId="4505"/>
    <cellStyle name="Heading 1 2 5 3" xfId="4504"/>
    <cellStyle name="Heading 1 2 5 4" xfId="6961"/>
    <cellStyle name="Heading 1 2 6" xfId="1227"/>
    <cellStyle name="Heading 1 2 6 2" xfId="1228"/>
    <cellStyle name="Heading 1 2 6 2 2" xfId="2707"/>
    <cellStyle name="Heading 1 2 6 3" xfId="2706"/>
    <cellStyle name="Heading 1 2 7" xfId="1229"/>
    <cellStyle name="Heading 1 2 7 2" xfId="1230"/>
    <cellStyle name="Heading 1 2 7 2 2" xfId="2709"/>
    <cellStyle name="Heading 1 2 7 3" xfId="2708"/>
    <cellStyle name="Heading 1 2 8" xfId="1231"/>
    <cellStyle name="Heading 1 2 8 2" xfId="2710"/>
    <cellStyle name="Heading 1 2 9" xfId="1232"/>
    <cellStyle name="Heading 1 2 9 2" xfId="2711"/>
    <cellStyle name="Heading 1 3" xfId="1233"/>
    <cellStyle name="Heading 1 3 2" xfId="8659"/>
    <cellStyle name="Heading 1 4" xfId="1234"/>
    <cellStyle name="Heading 1 5" xfId="1235"/>
    <cellStyle name="Heading 1 6" xfId="1236"/>
    <cellStyle name="Heading 1 7" xfId="1237"/>
    <cellStyle name="Heading 1 8" xfId="1214"/>
    <cellStyle name="Heading 2" xfId="6" builtinId="17" customBuiltin="1"/>
    <cellStyle name="Heading 2 2" xfId="1239"/>
    <cellStyle name="Heading 2 2 10" xfId="1240"/>
    <cellStyle name="Heading 2 2 10 2" xfId="2713"/>
    <cellStyle name="Heading 2 2 11" xfId="1241"/>
    <cellStyle name="Heading 2 2 11 2" xfId="2714"/>
    <cellStyle name="Heading 2 2 12" xfId="1242"/>
    <cellStyle name="Heading 2 2 12 2" xfId="2715"/>
    <cellStyle name="Heading 2 2 13" xfId="1243"/>
    <cellStyle name="Heading 2 2 13 2" xfId="6962"/>
    <cellStyle name="Heading 2 2 14" xfId="1779"/>
    <cellStyle name="Heading 2 2 14 2" xfId="6963"/>
    <cellStyle name="Heading 2 2 15" xfId="2712"/>
    <cellStyle name="Heading 2 2 16" xfId="8614"/>
    <cellStyle name="Heading 2 2 2" xfId="1244"/>
    <cellStyle name="Heading 2 2 2 2" xfId="1245"/>
    <cellStyle name="Heading 2 2 2 2 2" xfId="2716"/>
    <cellStyle name="Heading 2 2 2 3" xfId="3017"/>
    <cellStyle name="Heading 2 2 2 3 2" xfId="6964"/>
    <cellStyle name="Heading 2 2 2 4" xfId="3393"/>
    <cellStyle name="Heading 2 2 3" xfId="1246"/>
    <cellStyle name="Heading 2 2 3 2" xfId="1247"/>
    <cellStyle name="Heading 2 2 3 3" xfId="2717"/>
    <cellStyle name="Heading 2 2 4" xfId="1248"/>
    <cellStyle name="Heading 2 2 4 2" xfId="1249"/>
    <cellStyle name="Heading 2 2 4 3" xfId="4507"/>
    <cellStyle name="Heading 2 2 4 4" xfId="4506"/>
    <cellStyle name="Heading 2 2 5" xfId="1250"/>
    <cellStyle name="Heading 2 2 5 2" xfId="4509"/>
    <cellStyle name="Heading 2 2 5 3" xfId="4508"/>
    <cellStyle name="Heading 2 2 5 4" xfId="6965"/>
    <cellStyle name="Heading 2 2 6" xfId="1251"/>
    <cellStyle name="Heading 2 2 6 2" xfId="1252"/>
    <cellStyle name="Heading 2 2 6 2 2" xfId="2719"/>
    <cellStyle name="Heading 2 2 6 3" xfId="2718"/>
    <cellStyle name="Heading 2 2 7" xfId="1253"/>
    <cellStyle name="Heading 2 2 7 2" xfId="1254"/>
    <cellStyle name="Heading 2 2 7 2 2" xfId="2721"/>
    <cellStyle name="Heading 2 2 7 3" xfId="2720"/>
    <cellStyle name="Heading 2 2 8" xfId="1255"/>
    <cellStyle name="Heading 2 2 8 2" xfId="2722"/>
    <cellStyle name="Heading 2 2 9" xfId="1256"/>
    <cellStyle name="Heading 2 2 9 2" xfId="2723"/>
    <cellStyle name="Heading 2 3" xfId="1257"/>
    <cellStyle name="Heading 2 3 2" xfId="8660"/>
    <cellStyle name="Heading 2 4" xfId="1258"/>
    <cellStyle name="Heading 2 5" xfId="1259"/>
    <cellStyle name="Heading 2 6" xfId="1260"/>
    <cellStyle name="Heading 2 7" xfId="1261"/>
    <cellStyle name="Heading 2 8" xfId="1238"/>
    <cellStyle name="Heading 3" xfId="7" builtinId="18" customBuiltin="1"/>
    <cellStyle name="Heading 3 10" xfId="1263"/>
    <cellStyle name="Heading 3 10 2" xfId="2725"/>
    <cellStyle name="Heading 3 11" xfId="1264"/>
    <cellStyle name="Heading 3 11 2" xfId="2726"/>
    <cellStyle name="Heading 3 12" xfId="1265"/>
    <cellStyle name="Heading 3 12 2" xfId="6966"/>
    <cellStyle name="Heading 3 13" xfId="1780"/>
    <cellStyle name="Heading 3 13 2" xfId="6967"/>
    <cellStyle name="Heading 3 14" xfId="2724"/>
    <cellStyle name="Heading 3 15" xfId="1262"/>
    <cellStyle name="Heading 3 2" xfId="1266"/>
    <cellStyle name="Heading 3 2 2" xfId="2983"/>
    <cellStyle name="Heading 3 2 3" xfId="8615"/>
    <cellStyle name="Heading 3 3" xfId="1267"/>
    <cellStyle name="Heading 3 3 2" xfId="1268"/>
    <cellStyle name="Heading 3 3 3" xfId="4510"/>
    <cellStyle name="Heading 3 4" xfId="1269"/>
    <cellStyle name="Heading 3 4 2" xfId="1270"/>
    <cellStyle name="Heading 3 4 3" xfId="4512"/>
    <cellStyle name="Heading 3 4 4" xfId="4511"/>
    <cellStyle name="Heading 3 5" xfId="1271"/>
    <cellStyle name="Heading 3 5 2" xfId="1272"/>
    <cellStyle name="Heading 3 5 2 2" xfId="2728"/>
    <cellStyle name="Heading 3 5 3" xfId="2727"/>
    <cellStyle name="Heading 3 5 4" xfId="4513"/>
    <cellStyle name="Heading 3 5 5" xfId="6968"/>
    <cellStyle name="Heading 3 6" xfId="1273"/>
    <cellStyle name="Heading 3 6 2" xfId="1274"/>
    <cellStyle name="Heading 3 6 2 2" xfId="2730"/>
    <cellStyle name="Heading 3 6 3" xfId="2729"/>
    <cellStyle name="Heading 3 7" xfId="1275"/>
    <cellStyle name="Heading 3 7 2" xfId="2731"/>
    <cellStyle name="Heading 3 8" xfId="1276"/>
    <cellStyle name="Heading 3 8 2" xfId="2732"/>
    <cellStyle name="Heading 3 9" xfId="1277"/>
    <cellStyle name="Heading 3 9 2" xfId="2733"/>
    <cellStyle name="Heading 4" xfId="8" builtinId="19" customBuiltin="1"/>
    <cellStyle name="Heading 4 10" xfId="1279"/>
    <cellStyle name="Heading 4 10 2" xfId="2735"/>
    <cellStyle name="Heading 4 11" xfId="1280"/>
    <cellStyle name="Heading 4 11 2" xfId="6969"/>
    <cellStyle name="Heading 4 12" xfId="1781"/>
    <cellStyle name="Heading 4 12 2" xfId="6970"/>
    <cellStyle name="Heading 4 13" xfId="2734"/>
    <cellStyle name="Heading 4 14" xfId="1278"/>
    <cellStyle name="Heading 4 2" xfId="1281"/>
    <cellStyle name="Heading 4 2 2" xfId="1282"/>
    <cellStyle name="Heading 4 2 3" xfId="4514"/>
    <cellStyle name="Heading 4 2 4" xfId="8616"/>
    <cellStyle name="Heading 4 3" xfId="1283"/>
    <cellStyle name="Heading 4 3 2" xfId="1284"/>
    <cellStyle name="Heading 4 3 3" xfId="4516"/>
    <cellStyle name="Heading 4 3 4" xfId="4515"/>
    <cellStyle name="Heading 4 4" xfId="1285"/>
    <cellStyle name="Heading 4 4 2" xfId="1286"/>
    <cellStyle name="Heading 4 4 2 2" xfId="2737"/>
    <cellStyle name="Heading 4 4 3" xfId="2736"/>
    <cellStyle name="Heading 4 4 4" xfId="4517"/>
    <cellStyle name="Heading 4 4 5" xfId="6971"/>
    <cellStyle name="Heading 4 5" xfId="1287"/>
    <cellStyle name="Heading 4 5 2" xfId="1288"/>
    <cellStyle name="Heading 4 5 2 2" xfId="2739"/>
    <cellStyle name="Heading 4 5 3" xfId="2738"/>
    <cellStyle name="Heading 4 6" xfId="1289"/>
    <cellStyle name="Heading 4 6 2" xfId="2740"/>
    <cellStyle name="Heading 4 7" xfId="1290"/>
    <cellStyle name="Heading 4 7 2" xfId="2741"/>
    <cellStyle name="Heading 4 8" xfId="1291"/>
    <cellStyle name="Heading 4 8 2" xfId="2742"/>
    <cellStyle name="Heading 4 9" xfId="1292"/>
    <cellStyle name="Heading 4 9 2" xfId="2743"/>
    <cellStyle name="Hyperlink 2" xfId="1293"/>
    <cellStyle name="Hyperlink 2 2" xfId="8668"/>
    <cellStyle name="Hyperlink 3" xfId="1294"/>
    <cellStyle name="Input" xfId="12" builtinId="20" customBuiltin="1"/>
    <cellStyle name="Input 10" xfId="1296"/>
    <cellStyle name="Input 11" xfId="1297"/>
    <cellStyle name="Input 12" xfId="1782"/>
    <cellStyle name="Input 12 2" xfId="6972"/>
    <cellStyle name="Input 13" xfId="2744"/>
    <cellStyle name="Input 14" xfId="1295"/>
    <cellStyle name="Input 2" xfId="1298"/>
    <cellStyle name="Input 2 2" xfId="8620"/>
    <cellStyle name="Input 3" xfId="1299"/>
    <cellStyle name="Input 3 2" xfId="1300"/>
    <cellStyle name="Input 4" xfId="1301"/>
    <cellStyle name="Input 4 2" xfId="4519"/>
    <cellStyle name="Input 4 3" xfId="4518"/>
    <cellStyle name="Input 5" xfId="1302"/>
    <cellStyle name="Input 5 2" xfId="1303"/>
    <cellStyle name="Input 6" xfId="1304"/>
    <cellStyle name="Input 7" xfId="1305"/>
    <cellStyle name="Input 8" xfId="1306"/>
    <cellStyle name="Input 9" xfId="1307"/>
    <cellStyle name="Linked Cell" xfId="15" builtinId="24" customBuiltin="1"/>
    <cellStyle name="Linked Cell 10" xfId="1309"/>
    <cellStyle name="Linked Cell 10 2" xfId="2746"/>
    <cellStyle name="Linked Cell 11" xfId="1310"/>
    <cellStyle name="Linked Cell 11 2" xfId="2747"/>
    <cellStyle name="Linked Cell 12" xfId="1311"/>
    <cellStyle name="Linked Cell 12 2" xfId="6973"/>
    <cellStyle name="Linked Cell 13" xfId="1783"/>
    <cellStyle name="Linked Cell 13 2" xfId="6974"/>
    <cellStyle name="Linked Cell 14" xfId="2745"/>
    <cellStyle name="Linked Cell 15" xfId="1308"/>
    <cellStyle name="Linked Cell 2" xfId="1312"/>
    <cellStyle name="Linked Cell 2 2" xfId="1313"/>
    <cellStyle name="Linked Cell 2 3" xfId="4520"/>
    <cellStyle name="Linked Cell 2 4" xfId="8623"/>
    <cellStyle name="Linked Cell 3" xfId="1314"/>
    <cellStyle name="Linked Cell 3 2" xfId="1315"/>
    <cellStyle name="Linked Cell 3 3" xfId="4522"/>
    <cellStyle name="Linked Cell 3 4" xfId="4521"/>
    <cellStyle name="Linked Cell 4" xfId="1316"/>
    <cellStyle name="Linked Cell 4 2" xfId="1317"/>
    <cellStyle name="Linked Cell 4 2 2" xfId="2749"/>
    <cellStyle name="Linked Cell 4 3" xfId="2748"/>
    <cellStyle name="Linked Cell 4 4" xfId="4523"/>
    <cellStyle name="Linked Cell 4 5" xfId="6975"/>
    <cellStyle name="Linked Cell 5" xfId="1318"/>
    <cellStyle name="Linked Cell 5 2" xfId="1319"/>
    <cellStyle name="Linked Cell 5 2 2" xfId="2751"/>
    <cellStyle name="Linked Cell 5 3" xfId="2750"/>
    <cellStyle name="Linked Cell 6" xfId="1320"/>
    <cellStyle name="Linked Cell 7" xfId="1321"/>
    <cellStyle name="Linked Cell 7 2" xfId="2752"/>
    <cellStyle name="Linked Cell 8" xfId="1322"/>
    <cellStyle name="Linked Cell 8 2" xfId="2753"/>
    <cellStyle name="Linked Cell 9" xfId="1323"/>
    <cellStyle name="Linked Cell 9 2" xfId="2754"/>
    <cellStyle name="Neutral" xfId="11" builtinId="28" customBuiltin="1"/>
    <cellStyle name="Neutral 10" xfId="1325"/>
    <cellStyle name="Neutral 11" xfId="1326"/>
    <cellStyle name="Neutral 12" xfId="1784"/>
    <cellStyle name="Neutral 12 2" xfId="6976"/>
    <cellStyle name="Neutral 13" xfId="2755"/>
    <cellStyle name="Neutral 14" xfId="1324"/>
    <cellStyle name="Neutral 2" xfId="1327"/>
    <cellStyle name="Neutral 2 2" xfId="8619"/>
    <cellStyle name="Neutral 3" xfId="1328"/>
    <cellStyle name="Neutral 3 2" xfId="1329"/>
    <cellStyle name="Neutral 4" xfId="1330"/>
    <cellStyle name="Neutral 4 2" xfId="4525"/>
    <cellStyle name="Neutral 4 3" xfId="4524"/>
    <cellStyle name="Neutral 5" xfId="1331"/>
    <cellStyle name="Neutral 5 2" xfId="1332"/>
    <cellStyle name="Neutral 6" xfId="1333"/>
    <cellStyle name="Neutral 7" xfId="1334"/>
    <cellStyle name="Neutral 8" xfId="1335"/>
    <cellStyle name="Neutral 9" xfId="1336"/>
    <cellStyle name="Normal" xfId="0" builtinId="0"/>
    <cellStyle name="Normal 10" xfId="51"/>
    <cellStyle name="Normal 10 2" xfId="1338"/>
    <cellStyle name="Normal 10 2 2" xfId="2982"/>
    <cellStyle name="Normal 10 3" xfId="2756"/>
    <cellStyle name="Normal 10 3 2" xfId="4527"/>
    <cellStyle name="Normal 10 3 3" xfId="6978"/>
    <cellStyle name="Normal 10 4" xfId="4526"/>
    <cellStyle name="Normal 10 5" xfId="6977"/>
    <cellStyle name="Normal 10 6" xfId="7093"/>
    <cellStyle name="Normal 10 7" xfId="1337"/>
    <cellStyle name="Normal 11" xfId="52"/>
    <cellStyle name="Normal 12" xfId="53"/>
    <cellStyle name="Normal 13" xfId="49"/>
    <cellStyle name="Normal 13 10" xfId="1809"/>
    <cellStyle name="Normal 13 10 2" xfId="4528"/>
    <cellStyle name="Normal 13 10 3" xfId="6979"/>
    <cellStyle name="Normal 13 10 4" xfId="8400"/>
    <cellStyle name="Normal 13 11" xfId="2757"/>
    <cellStyle name="Normal 13 11 2" xfId="4529"/>
    <cellStyle name="Normal 13 11 3" xfId="6980"/>
    <cellStyle name="Normal 13 11 4" xfId="8489"/>
    <cellStyle name="Normal 13 12" xfId="3067"/>
    <cellStyle name="Normal 13 12 2" xfId="8578"/>
    <cellStyle name="Normal 13 13" xfId="4682"/>
    <cellStyle name="Normal 13 13 2" xfId="7730"/>
    <cellStyle name="Normal 13 14" xfId="5263"/>
    <cellStyle name="Normal 13 15" xfId="7132"/>
    <cellStyle name="Normal 13 16" xfId="7149"/>
    <cellStyle name="Normal 13 17" xfId="1339"/>
    <cellStyle name="Normal 13 2" xfId="1340"/>
    <cellStyle name="Normal 13 2 10" xfId="7206"/>
    <cellStyle name="Normal 13 2 2" xfId="1341"/>
    <cellStyle name="Normal 13 2 2 2" xfId="1342"/>
    <cellStyle name="Normal 13 2 2 2 2" xfId="1343"/>
    <cellStyle name="Normal 13 2 2 2 2 2" xfId="2761"/>
    <cellStyle name="Normal 13 2 2 2 2 2 2" xfId="8265"/>
    <cellStyle name="Normal 13 2 2 2 2 3" xfId="3653"/>
    <cellStyle name="Normal 13 2 2 2 2 4" xfId="5217"/>
    <cellStyle name="Normal 13 2 2 2 2 5" xfId="5798"/>
    <cellStyle name="Normal 13 2 2 2 2 6" xfId="7684"/>
    <cellStyle name="Normal 13 2 2 2 3" xfId="2760"/>
    <cellStyle name="Normal 13 2 2 2 3 2" xfId="7976"/>
    <cellStyle name="Normal 13 2 2 2 4" xfId="3353"/>
    <cellStyle name="Normal 13 2 2 2 5" xfId="4928"/>
    <cellStyle name="Normal 13 2 2 2 6" xfId="5509"/>
    <cellStyle name="Normal 13 2 2 2 7" xfId="7395"/>
    <cellStyle name="Normal 13 2 2 3" xfId="1344"/>
    <cellStyle name="Normal 13 2 2 3 2" xfId="2762"/>
    <cellStyle name="Normal 13 2 2 3 2 2" xfId="8122"/>
    <cellStyle name="Normal 13 2 2 3 3" xfId="3510"/>
    <cellStyle name="Normal 13 2 2 3 4" xfId="5074"/>
    <cellStyle name="Normal 13 2 2 3 5" xfId="5655"/>
    <cellStyle name="Normal 13 2 2 3 6" xfId="7541"/>
    <cellStyle name="Normal 13 2 2 4" xfId="2759"/>
    <cellStyle name="Normal 13 2 2 4 2" xfId="8469"/>
    <cellStyle name="Normal 13 2 2 5" xfId="3208"/>
    <cellStyle name="Normal 13 2 2 5 2" xfId="8558"/>
    <cellStyle name="Normal 13 2 2 6" xfId="4785"/>
    <cellStyle name="Normal 13 2 2 6 2" xfId="7833"/>
    <cellStyle name="Normal 13 2 2 7" xfId="5366"/>
    <cellStyle name="Normal 13 2 2 8" xfId="7252"/>
    <cellStyle name="Normal 13 2 3" xfId="1345"/>
    <cellStyle name="Normal 13 2 3 2" xfId="1346"/>
    <cellStyle name="Normal 13 2 3 2 2" xfId="2764"/>
    <cellStyle name="Normal 13 2 3 2 2 2" xfId="8219"/>
    <cellStyle name="Normal 13 2 3 2 3" xfId="3607"/>
    <cellStyle name="Normal 13 2 3 2 4" xfId="5171"/>
    <cellStyle name="Normal 13 2 3 2 5" xfId="5752"/>
    <cellStyle name="Normal 13 2 3 2 6" xfId="7638"/>
    <cellStyle name="Normal 13 2 3 3" xfId="2763"/>
    <cellStyle name="Normal 13 2 3 3 2" xfId="7930"/>
    <cellStyle name="Normal 13 2 3 4" xfId="3307"/>
    <cellStyle name="Normal 13 2 3 5" xfId="4882"/>
    <cellStyle name="Normal 13 2 3 6" xfId="5463"/>
    <cellStyle name="Normal 13 2 3 7" xfId="7349"/>
    <cellStyle name="Normal 13 2 4" xfId="1347"/>
    <cellStyle name="Normal 13 2 4 2" xfId="2765"/>
    <cellStyle name="Normal 13 2 4 2 2" xfId="8076"/>
    <cellStyle name="Normal 13 2 4 3" xfId="3464"/>
    <cellStyle name="Normal 13 2 4 4" xfId="5028"/>
    <cellStyle name="Normal 13 2 4 5" xfId="5609"/>
    <cellStyle name="Normal 13 2 4 6" xfId="7495"/>
    <cellStyle name="Normal 13 2 5" xfId="1831"/>
    <cellStyle name="Normal 13 2 5 2" xfId="4530"/>
    <cellStyle name="Normal 13 2 5 3" xfId="6981"/>
    <cellStyle name="Normal 13 2 5 4" xfId="8327"/>
    <cellStyle name="Normal 13 2 6" xfId="2758"/>
    <cellStyle name="Normal 13 2 6 2" xfId="4531"/>
    <cellStyle name="Normal 13 2 6 3" xfId="6982"/>
    <cellStyle name="Normal 13 2 6 4" xfId="8423"/>
    <cellStyle name="Normal 13 2 7" xfId="3149"/>
    <cellStyle name="Normal 13 2 7 2" xfId="8512"/>
    <cellStyle name="Normal 13 2 8" xfId="4739"/>
    <cellStyle name="Normal 13 2 8 2" xfId="7787"/>
    <cellStyle name="Normal 13 2 9" xfId="5320"/>
    <cellStyle name="Normal 13 3" xfId="1348"/>
    <cellStyle name="Normal 13 3 2" xfId="1349"/>
    <cellStyle name="Normal 13 3 2 2" xfId="1350"/>
    <cellStyle name="Normal 13 3 2 2 2" xfId="2768"/>
    <cellStyle name="Normal 13 3 2 2 2 2" xfId="8242"/>
    <cellStyle name="Normal 13 3 2 2 3" xfId="3630"/>
    <cellStyle name="Normal 13 3 2 2 4" xfId="5194"/>
    <cellStyle name="Normal 13 3 2 2 5" xfId="5775"/>
    <cellStyle name="Normal 13 3 2 2 6" xfId="7661"/>
    <cellStyle name="Normal 13 3 2 3" xfId="2767"/>
    <cellStyle name="Normal 13 3 2 3 2" xfId="7953"/>
    <cellStyle name="Normal 13 3 2 4" xfId="3330"/>
    <cellStyle name="Normal 13 3 2 5" xfId="4905"/>
    <cellStyle name="Normal 13 3 2 6" xfId="5486"/>
    <cellStyle name="Normal 13 3 2 7" xfId="7372"/>
    <cellStyle name="Normal 13 3 3" xfId="1351"/>
    <cellStyle name="Normal 13 3 3 2" xfId="2769"/>
    <cellStyle name="Normal 13 3 3 2 2" xfId="8099"/>
    <cellStyle name="Normal 13 3 3 3" xfId="3487"/>
    <cellStyle name="Normal 13 3 3 4" xfId="5051"/>
    <cellStyle name="Normal 13 3 3 5" xfId="5632"/>
    <cellStyle name="Normal 13 3 3 6" xfId="7518"/>
    <cellStyle name="Normal 13 3 4" xfId="2766"/>
    <cellStyle name="Normal 13 3 4 2" xfId="8446"/>
    <cellStyle name="Normal 13 3 5" xfId="3185"/>
    <cellStyle name="Normal 13 3 5 2" xfId="8535"/>
    <cellStyle name="Normal 13 3 6" xfId="4762"/>
    <cellStyle name="Normal 13 3 6 2" xfId="7810"/>
    <cellStyle name="Normal 13 3 7" xfId="5343"/>
    <cellStyle name="Normal 13 3 8" xfId="7229"/>
    <cellStyle name="Normal 13 4" xfId="1352"/>
    <cellStyle name="Normal 13 4 2" xfId="1353"/>
    <cellStyle name="Normal 13 4 2 2" xfId="1354"/>
    <cellStyle name="Normal 13 4 2 2 2" xfId="2772"/>
    <cellStyle name="Normal 13 4 2 2 2 2" xfId="8196"/>
    <cellStyle name="Normal 13 4 2 2 3" xfId="3584"/>
    <cellStyle name="Normal 13 4 2 2 4" xfId="5148"/>
    <cellStyle name="Normal 13 4 2 2 5" xfId="5729"/>
    <cellStyle name="Normal 13 4 2 2 6" xfId="7615"/>
    <cellStyle name="Normal 13 4 2 3" xfId="2771"/>
    <cellStyle name="Normal 13 4 2 3 2" xfId="7907"/>
    <cellStyle name="Normal 13 4 2 4" xfId="3284"/>
    <cellStyle name="Normal 13 4 2 5" xfId="4859"/>
    <cellStyle name="Normal 13 4 2 6" xfId="5440"/>
    <cellStyle name="Normal 13 4 2 7" xfId="7326"/>
    <cellStyle name="Normal 13 4 3" xfId="1355"/>
    <cellStyle name="Normal 13 4 3 2" xfId="2773"/>
    <cellStyle name="Normal 13 4 3 2 2" xfId="8056"/>
    <cellStyle name="Normal 13 4 3 3" xfId="3444"/>
    <cellStyle name="Normal 13 4 3 4" xfId="5008"/>
    <cellStyle name="Normal 13 4 3 5" xfId="5589"/>
    <cellStyle name="Normal 13 4 3 6" xfId="7475"/>
    <cellStyle name="Normal 13 4 4" xfId="2770"/>
    <cellStyle name="Normal 13 4 4 2" xfId="7764"/>
    <cellStyle name="Normal 13 4 5" xfId="3115"/>
    <cellStyle name="Normal 13 4 6" xfId="4716"/>
    <cellStyle name="Normal 13 4 7" xfId="5297"/>
    <cellStyle name="Normal 13 4 8" xfId="7183"/>
    <cellStyle name="Normal 13 5" xfId="1356"/>
    <cellStyle name="Normal 13 5 2" xfId="1357"/>
    <cellStyle name="Normal 13 5 2 2" xfId="1358"/>
    <cellStyle name="Normal 13 5 2 2 2" xfId="2776"/>
    <cellStyle name="Normal 13 5 2 2 2 2" xfId="8179"/>
    <cellStyle name="Normal 13 5 2 2 3" xfId="3567"/>
    <cellStyle name="Normal 13 5 2 2 4" xfId="5131"/>
    <cellStyle name="Normal 13 5 2 2 5" xfId="5712"/>
    <cellStyle name="Normal 13 5 2 2 6" xfId="7598"/>
    <cellStyle name="Normal 13 5 2 3" xfId="2775"/>
    <cellStyle name="Normal 13 5 2 3 2" xfId="7890"/>
    <cellStyle name="Normal 13 5 2 4" xfId="3267"/>
    <cellStyle name="Normal 13 5 2 5" xfId="4842"/>
    <cellStyle name="Normal 13 5 2 6" xfId="5423"/>
    <cellStyle name="Normal 13 5 2 7" xfId="7309"/>
    <cellStyle name="Normal 13 5 3" xfId="1359"/>
    <cellStyle name="Normal 13 5 3 2" xfId="2777"/>
    <cellStyle name="Normal 13 5 3 2 2" xfId="8039"/>
    <cellStyle name="Normal 13 5 3 3" xfId="3427"/>
    <cellStyle name="Normal 13 5 3 4" xfId="4991"/>
    <cellStyle name="Normal 13 5 3 5" xfId="5572"/>
    <cellStyle name="Normal 13 5 3 6" xfId="7458"/>
    <cellStyle name="Normal 13 5 4" xfId="2774"/>
    <cellStyle name="Normal 13 5 4 2" xfId="7747"/>
    <cellStyle name="Normal 13 5 5" xfId="3098"/>
    <cellStyle name="Normal 13 5 6" xfId="4699"/>
    <cellStyle name="Normal 13 5 7" xfId="5280"/>
    <cellStyle name="Normal 13 5 8" xfId="7166"/>
    <cellStyle name="Normal 13 6" xfId="1360"/>
    <cellStyle name="Normal 13 6 2" xfId="1361"/>
    <cellStyle name="Normal 13 6 2 2" xfId="1362"/>
    <cellStyle name="Normal 13 6 2 2 2" xfId="2780"/>
    <cellStyle name="Normal 13 6 2 2 2 2" xfId="8285"/>
    <cellStyle name="Normal 13 6 2 2 3" xfId="3673"/>
    <cellStyle name="Normal 13 6 2 2 4" xfId="5237"/>
    <cellStyle name="Normal 13 6 2 2 5" xfId="5818"/>
    <cellStyle name="Normal 13 6 2 2 6" xfId="7704"/>
    <cellStyle name="Normal 13 6 2 3" xfId="2779"/>
    <cellStyle name="Normal 13 6 2 3 2" xfId="7996"/>
    <cellStyle name="Normal 13 6 2 4" xfId="3373"/>
    <cellStyle name="Normal 13 6 2 5" xfId="4948"/>
    <cellStyle name="Normal 13 6 2 6" xfId="5529"/>
    <cellStyle name="Normal 13 6 2 7" xfId="7415"/>
    <cellStyle name="Normal 13 6 3" xfId="1363"/>
    <cellStyle name="Normal 13 6 3 2" xfId="2781"/>
    <cellStyle name="Normal 13 6 3 2 2" xfId="8142"/>
    <cellStyle name="Normal 13 6 3 3" xfId="3530"/>
    <cellStyle name="Normal 13 6 3 4" xfId="5094"/>
    <cellStyle name="Normal 13 6 3 5" xfId="5675"/>
    <cellStyle name="Normal 13 6 3 6" xfId="7561"/>
    <cellStyle name="Normal 13 6 4" xfId="2778"/>
    <cellStyle name="Normal 13 6 4 2" xfId="7853"/>
    <cellStyle name="Normal 13 6 5" xfId="3228"/>
    <cellStyle name="Normal 13 6 6" xfId="4805"/>
    <cellStyle name="Normal 13 6 7" xfId="5386"/>
    <cellStyle name="Normal 13 6 8" xfId="7272"/>
    <cellStyle name="Normal 13 7" xfId="1364"/>
    <cellStyle name="Normal 13 7 2" xfId="1365"/>
    <cellStyle name="Normal 13 7 2 2" xfId="2783"/>
    <cellStyle name="Normal 13 7 2 2 2" xfId="8162"/>
    <cellStyle name="Normal 13 7 2 3" xfId="3550"/>
    <cellStyle name="Normal 13 7 2 4" xfId="5114"/>
    <cellStyle name="Normal 13 7 2 5" xfId="5695"/>
    <cellStyle name="Normal 13 7 2 6" xfId="7581"/>
    <cellStyle name="Normal 13 7 3" xfId="2782"/>
    <cellStyle name="Normal 13 7 3 2" xfId="7873"/>
    <cellStyle name="Normal 13 7 4" xfId="3250"/>
    <cellStyle name="Normal 13 7 5" xfId="4825"/>
    <cellStyle name="Normal 13 7 6" xfId="5406"/>
    <cellStyle name="Normal 13 7 7" xfId="7292"/>
    <cellStyle name="Normal 13 8" xfId="1366"/>
    <cellStyle name="Normal 13 8 2" xfId="2784"/>
    <cellStyle name="Normal 13 8 2 2" xfId="8018"/>
    <cellStyle name="Normal 13 8 3" xfId="3403"/>
    <cellStyle name="Normal 13 8 4" xfId="4970"/>
    <cellStyle name="Normal 13 8 5" xfId="5551"/>
    <cellStyle name="Normal 13 8 6" xfId="7437"/>
    <cellStyle name="Normal 13 9" xfId="1785"/>
    <cellStyle name="Normal 13 9 2" xfId="3014"/>
    <cellStyle name="Normal 13 9 3" xfId="4532"/>
    <cellStyle name="Normal 13 9 4" xfId="6983"/>
    <cellStyle name="Normal 13 9 5" xfId="8326"/>
    <cellStyle name="Normal 14" xfId="44"/>
    <cellStyle name="Normal 14 10" xfId="5300"/>
    <cellStyle name="Normal 14 10 2" xfId="8581"/>
    <cellStyle name="Normal 14 11" xfId="7767"/>
    <cellStyle name="Normal 14 12" xfId="7186"/>
    <cellStyle name="Normal 14 13" xfId="1367"/>
    <cellStyle name="Normal 14 14" xfId="8601"/>
    <cellStyle name="Normal 14 2" xfId="1368"/>
    <cellStyle name="Normal 14 2 2" xfId="1369"/>
    <cellStyle name="Normal 14 2 2 2" xfId="1370"/>
    <cellStyle name="Normal 14 2 2 2 2" xfId="1371"/>
    <cellStyle name="Normal 14 2 2 2 2 2" xfId="2788"/>
    <cellStyle name="Normal 14 2 2 2 2 2 2" xfId="8268"/>
    <cellStyle name="Normal 14 2 2 2 2 3" xfId="3656"/>
    <cellStyle name="Normal 14 2 2 2 2 4" xfId="5220"/>
    <cellStyle name="Normal 14 2 2 2 2 5" xfId="5801"/>
    <cellStyle name="Normal 14 2 2 2 2 6" xfId="7687"/>
    <cellStyle name="Normal 14 2 2 2 3" xfId="2787"/>
    <cellStyle name="Normal 14 2 2 2 3 2" xfId="7979"/>
    <cellStyle name="Normal 14 2 2 2 4" xfId="3356"/>
    <cellStyle name="Normal 14 2 2 2 5" xfId="4931"/>
    <cellStyle name="Normal 14 2 2 2 6" xfId="5512"/>
    <cellStyle name="Normal 14 2 2 2 7" xfId="7398"/>
    <cellStyle name="Normal 14 2 2 3" xfId="1372"/>
    <cellStyle name="Normal 14 2 2 3 2" xfId="2789"/>
    <cellStyle name="Normal 14 2 2 3 2 2" xfId="8125"/>
    <cellStyle name="Normal 14 2 2 3 3" xfId="3513"/>
    <cellStyle name="Normal 14 2 2 3 4" xfId="5077"/>
    <cellStyle name="Normal 14 2 2 3 5" xfId="5658"/>
    <cellStyle name="Normal 14 2 2 3 6" xfId="7544"/>
    <cellStyle name="Normal 14 2 2 4" xfId="2786"/>
    <cellStyle name="Normal 14 2 2 4 2" xfId="8472"/>
    <cellStyle name="Normal 14 2 2 5" xfId="3211"/>
    <cellStyle name="Normal 14 2 2 5 2" xfId="8561"/>
    <cellStyle name="Normal 14 2 2 6" xfId="4788"/>
    <cellStyle name="Normal 14 2 2 6 2" xfId="7836"/>
    <cellStyle name="Normal 14 2 2 7" xfId="5369"/>
    <cellStyle name="Normal 14 2 2 8" xfId="7255"/>
    <cellStyle name="Normal 14 2 3" xfId="1373"/>
    <cellStyle name="Normal 14 2 3 2" xfId="1374"/>
    <cellStyle name="Normal 14 2 3 2 2" xfId="2791"/>
    <cellStyle name="Normal 14 2 3 2 2 2" xfId="8222"/>
    <cellStyle name="Normal 14 2 3 2 3" xfId="3610"/>
    <cellStyle name="Normal 14 2 3 2 4" xfId="5174"/>
    <cellStyle name="Normal 14 2 3 2 5" xfId="5755"/>
    <cellStyle name="Normal 14 2 3 2 6" xfId="7641"/>
    <cellStyle name="Normal 14 2 3 3" xfId="2790"/>
    <cellStyle name="Normal 14 2 3 3 2" xfId="7933"/>
    <cellStyle name="Normal 14 2 3 4" xfId="3310"/>
    <cellStyle name="Normal 14 2 3 5" xfId="4885"/>
    <cellStyle name="Normal 14 2 3 6" xfId="5466"/>
    <cellStyle name="Normal 14 2 3 7" xfId="7352"/>
    <cellStyle name="Normal 14 2 4" xfId="1375"/>
    <cellStyle name="Normal 14 2 4 2" xfId="2792"/>
    <cellStyle name="Normal 14 2 4 2 2" xfId="8079"/>
    <cellStyle name="Normal 14 2 4 3" xfId="3467"/>
    <cellStyle name="Normal 14 2 4 4" xfId="5031"/>
    <cellStyle name="Normal 14 2 4 5" xfId="5612"/>
    <cellStyle name="Normal 14 2 4 6" xfId="7498"/>
    <cellStyle name="Normal 14 2 5" xfId="2785"/>
    <cellStyle name="Normal 14 2 5 2" xfId="8426"/>
    <cellStyle name="Normal 14 2 6" xfId="3154"/>
    <cellStyle name="Normal 14 2 6 2" xfId="8515"/>
    <cellStyle name="Normal 14 2 7" xfId="4742"/>
    <cellStyle name="Normal 14 2 7 2" xfId="7790"/>
    <cellStyle name="Normal 14 2 8" xfId="5323"/>
    <cellStyle name="Normal 14 2 9" xfId="7209"/>
    <cellStyle name="Normal 14 3" xfId="1376"/>
    <cellStyle name="Normal 14 3 2" xfId="1377"/>
    <cellStyle name="Normal 14 3 2 2" xfId="1378"/>
    <cellStyle name="Normal 14 3 2 2 2" xfId="2795"/>
    <cellStyle name="Normal 14 3 2 2 2 2" xfId="8245"/>
    <cellStyle name="Normal 14 3 2 2 3" xfId="3633"/>
    <cellStyle name="Normal 14 3 2 2 4" xfId="5197"/>
    <cellStyle name="Normal 14 3 2 2 5" xfId="5778"/>
    <cellStyle name="Normal 14 3 2 2 6" xfId="7664"/>
    <cellStyle name="Normal 14 3 2 3" xfId="2794"/>
    <cellStyle name="Normal 14 3 2 3 2" xfId="7956"/>
    <cellStyle name="Normal 14 3 2 4" xfId="3333"/>
    <cellStyle name="Normal 14 3 2 5" xfId="4908"/>
    <cellStyle name="Normal 14 3 2 6" xfId="5489"/>
    <cellStyle name="Normal 14 3 2 7" xfId="7375"/>
    <cellStyle name="Normal 14 3 3" xfId="1379"/>
    <cellStyle name="Normal 14 3 3 2" xfId="2796"/>
    <cellStyle name="Normal 14 3 3 2 2" xfId="8102"/>
    <cellStyle name="Normal 14 3 3 3" xfId="3490"/>
    <cellStyle name="Normal 14 3 3 4" xfId="5054"/>
    <cellStyle name="Normal 14 3 3 5" xfId="5635"/>
    <cellStyle name="Normal 14 3 3 6" xfId="7521"/>
    <cellStyle name="Normal 14 3 4" xfId="2793"/>
    <cellStyle name="Normal 14 3 4 2" xfId="8449"/>
    <cellStyle name="Normal 14 3 5" xfId="3188"/>
    <cellStyle name="Normal 14 3 5 2" xfId="8538"/>
    <cellStyle name="Normal 14 3 6" xfId="4765"/>
    <cellStyle name="Normal 14 3 6 2" xfId="7813"/>
    <cellStyle name="Normal 14 3 7" xfId="5346"/>
    <cellStyle name="Normal 14 3 8" xfId="7232"/>
    <cellStyle name="Normal 14 4" xfId="1380"/>
    <cellStyle name="Normal 14 4 2" xfId="1381"/>
    <cellStyle name="Normal 14 4 2 2" xfId="1382"/>
    <cellStyle name="Normal 14 4 2 2 2" xfId="2799"/>
    <cellStyle name="Normal 14 4 2 2 2 2" xfId="8288"/>
    <cellStyle name="Normal 14 4 2 2 3" xfId="3676"/>
    <cellStyle name="Normal 14 4 2 2 4" xfId="5240"/>
    <cellStyle name="Normal 14 4 2 2 5" xfId="5821"/>
    <cellStyle name="Normal 14 4 2 2 6" xfId="7707"/>
    <cellStyle name="Normal 14 4 2 3" xfId="2798"/>
    <cellStyle name="Normal 14 4 2 3 2" xfId="7999"/>
    <cellStyle name="Normal 14 4 2 4" xfId="3376"/>
    <cellStyle name="Normal 14 4 2 5" xfId="4951"/>
    <cellStyle name="Normal 14 4 2 6" xfId="5532"/>
    <cellStyle name="Normal 14 4 2 7" xfId="7418"/>
    <cellStyle name="Normal 14 4 3" xfId="1383"/>
    <cellStyle name="Normal 14 4 3 2" xfId="2800"/>
    <cellStyle name="Normal 14 4 3 2 2" xfId="8145"/>
    <cellStyle name="Normal 14 4 3 3" xfId="3533"/>
    <cellStyle name="Normal 14 4 3 4" xfId="5097"/>
    <cellStyle name="Normal 14 4 3 5" xfId="5678"/>
    <cellStyle name="Normal 14 4 3 6" xfId="7564"/>
    <cellStyle name="Normal 14 4 4" xfId="2797"/>
    <cellStyle name="Normal 14 4 4 2" xfId="7856"/>
    <cellStyle name="Normal 14 4 5" xfId="3231"/>
    <cellStyle name="Normal 14 4 6" xfId="4808"/>
    <cellStyle name="Normal 14 4 7" xfId="5389"/>
    <cellStyle name="Normal 14 4 8" xfId="7275"/>
    <cellStyle name="Normal 14 5" xfId="1384"/>
    <cellStyle name="Normal 14 5 2" xfId="1385"/>
    <cellStyle name="Normal 14 5 2 2" xfId="2802"/>
    <cellStyle name="Normal 14 5 2 2 2" xfId="8199"/>
    <cellStyle name="Normal 14 5 2 3" xfId="3587"/>
    <cellStyle name="Normal 14 5 2 4" xfId="5151"/>
    <cellStyle name="Normal 14 5 2 5" xfId="5732"/>
    <cellStyle name="Normal 14 5 2 6" xfId="7618"/>
    <cellStyle name="Normal 14 5 3" xfId="2801"/>
    <cellStyle name="Normal 14 5 3 2" xfId="7910"/>
    <cellStyle name="Normal 14 5 4" xfId="3287"/>
    <cellStyle name="Normal 14 5 5" xfId="4862"/>
    <cellStyle name="Normal 14 5 6" xfId="5443"/>
    <cellStyle name="Normal 14 5 7" xfId="7329"/>
    <cellStyle name="Normal 14 6" xfId="1386"/>
    <cellStyle name="Normal 14 6 2" xfId="2803"/>
    <cellStyle name="Normal 14 6 2 2" xfId="8022"/>
    <cellStyle name="Normal 14 6 3" xfId="3410"/>
    <cellStyle name="Normal 14 6 4" xfId="4974"/>
    <cellStyle name="Normal 14 6 5" xfId="5555"/>
    <cellStyle name="Normal 14 6 6" xfId="7441"/>
    <cellStyle name="Normal 14 7" xfId="1387"/>
    <cellStyle name="Normal 14 7 2" xfId="8328"/>
    <cellStyle name="Normal 14 8" xfId="3118"/>
    <cellStyle name="Normal 14 8 2" xfId="4533"/>
    <cellStyle name="Normal 14 8 3" xfId="8403"/>
    <cellStyle name="Normal 14 9" xfId="4719"/>
    <cellStyle name="Normal 14 9 2" xfId="8492"/>
    <cellStyle name="Normal 15" xfId="1388"/>
    <cellStyle name="Normal 15 10" xfId="4721"/>
    <cellStyle name="Normal 15 10 2" xfId="8583"/>
    <cellStyle name="Normal 15 11" xfId="5302"/>
    <cellStyle name="Normal 15 11 2" xfId="7769"/>
    <cellStyle name="Normal 15 12" xfId="7188"/>
    <cellStyle name="Normal 15 13" xfId="8607"/>
    <cellStyle name="Normal 15 2" xfId="1389"/>
    <cellStyle name="Normal 15 2 2" xfId="1390"/>
    <cellStyle name="Normal 15 2 2 2" xfId="1391"/>
    <cellStyle name="Normal 15 2 2 2 2" xfId="1392"/>
    <cellStyle name="Normal 15 2 2 2 2 2" xfId="2807"/>
    <cellStyle name="Normal 15 2 2 2 2 2 2" xfId="8270"/>
    <cellStyle name="Normal 15 2 2 2 2 3" xfId="3658"/>
    <cellStyle name="Normal 15 2 2 2 2 4" xfId="5222"/>
    <cellStyle name="Normal 15 2 2 2 2 5" xfId="5803"/>
    <cellStyle name="Normal 15 2 2 2 2 6" xfId="7689"/>
    <cellStyle name="Normal 15 2 2 2 3" xfId="2806"/>
    <cellStyle name="Normal 15 2 2 2 3 2" xfId="7981"/>
    <cellStyle name="Normal 15 2 2 2 4" xfId="3358"/>
    <cellStyle name="Normal 15 2 2 2 5" xfId="4933"/>
    <cellStyle name="Normal 15 2 2 2 6" xfId="5514"/>
    <cellStyle name="Normal 15 2 2 2 7" xfId="7400"/>
    <cellStyle name="Normal 15 2 2 3" xfId="1393"/>
    <cellStyle name="Normal 15 2 2 3 2" xfId="2808"/>
    <cellStyle name="Normal 15 2 2 3 2 2" xfId="8127"/>
    <cellStyle name="Normal 15 2 2 3 3" xfId="3515"/>
    <cellStyle name="Normal 15 2 2 3 4" xfId="5079"/>
    <cellStyle name="Normal 15 2 2 3 5" xfId="5660"/>
    <cellStyle name="Normal 15 2 2 3 6" xfId="7546"/>
    <cellStyle name="Normal 15 2 2 4" xfId="2805"/>
    <cellStyle name="Normal 15 2 2 4 2" xfId="8474"/>
    <cellStyle name="Normal 15 2 2 5" xfId="3213"/>
    <cellStyle name="Normal 15 2 2 5 2" xfId="8563"/>
    <cellStyle name="Normal 15 2 2 6" xfId="4790"/>
    <cellStyle name="Normal 15 2 2 6 2" xfId="7838"/>
    <cellStyle name="Normal 15 2 2 7" xfId="5371"/>
    <cellStyle name="Normal 15 2 2 8" xfId="7257"/>
    <cellStyle name="Normal 15 2 3" xfId="1394"/>
    <cellStyle name="Normal 15 2 3 2" xfId="1395"/>
    <cellStyle name="Normal 15 2 3 2 2" xfId="2810"/>
    <cellStyle name="Normal 15 2 3 2 2 2" xfId="8224"/>
    <cellStyle name="Normal 15 2 3 2 3" xfId="3612"/>
    <cellStyle name="Normal 15 2 3 2 4" xfId="5176"/>
    <cellStyle name="Normal 15 2 3 2 5" xfId="5757"/>
    <cellStyle name="Normal 15 2 3 2 6" xfId="7643"/>
    <cellStyle name="Normal 15 2 3 3" xfId="2809"/>
    <cellStyle name="Normal 15 2 3 3 2" xfId="7935"/>
    <cellStyle name="Normal 15 2 3 4" xfId="3312"/>
    <cellStyle name="Normal 15 2 3 5" xfId="4887"/>
    <cellStyle name="Normal 15 2 3 6" xfId="5468"/>
    <cellStyle name="Normal 15 2 3 7" xfId="7354"/>
    <cellStyle name="Normal 15 2 4" xfId="1396"/>
    <cellStyle name="Normal 15 2 4 2" xfId="2811"/>
    <cellStyle name="Normal 15 2 4 2 2" xfId="8081"/>
    <cellStyle name="Normal 15 2 4 3" xfId="3469"/>
    <cellStyle name="Normal 15 2 4 4" xfId="5033"/>
    <cellStyle name="Normal 15 2 4 5" xfId="5614"/>
    <cellStyle name="Normal 15 2 4 6" xfId="7500"/>
    <cellStyle name="Normal 15 2 5" xfId="2804"/>
    <cellStyle name="Normal 15 2 5 2" xfId="8329"/>
    <cellStyle name="Normal 15 2 6" xfId="3157"/>
    <cellStyle name="Normal 15 2 6 2" xfId="8428"/>
    <cellStyle name="Normal 15 2 7" xfId="4744"/>
    <cellStyle name="Normal 15 2 7 2" xfId="8517"/>
    <cellStyle name="Normal 15 2 8" xfId="5325"/>
    <cellStyle name="Normal 15 2 8 2" xfId="7792"/>
    <cellStyle name="Normal 15 2 9" xfId="7211"/>
    <cellStyle name="Normal 15 3" xfId="1397"/>
    <cellStyle name="Normal 15 3 2" xfId="1398"/>
    <cellStyle name="Normal 15 4" xfId="1399"/>
    <cellStyle name="Normal 15 4 2" xfId="1400"/>
    <cellStyle name="Normal 15 4 2 2" xfId="1401"/>
    <cellStyle name="Normal 15 4 2 2 2" xfId="2814"/>
    <cellStyle name="Normal 15 4 2 2 2 2" xfId="8247"/>
    <cellStyle name="Normal 15 4 2 2 3" xfId="3635"/>
    <cellStyle name="Normal 15 4 2 2 4" xfId="5199"/>
    <cellStyle name="Normal 15 4 2 2 5" xfId="5780"/>
    <cellStyle name="Normal 15 4 2 2 6" xfId="7666"/>
    <cellStyle name="Normal 15 4 2 3" xfId="2813"/>
    <cellStyle name="Normal 15 4 2 3 2" xfId="7958"/>
    <cellStyle name="Normal 15 4 2 4" xfId="3335"/>
    <cellStyle name="Normal 15 4 2 5" xfId="4910"/>
    <cellStyle name="Normal 15 4 2 6" xfId="5491"/>
    <cellStyle name="Normal 15 4 2 7" xfId="7377"/>
    <cellStyle name="Normal 15 4 3" xfId="1402"/>
    <cellStyle name="Normal 15 4 3 2" xfId="2815"/>
    <cellStyle name="Normal 15 4 3 2 2" xfId="8104"/>
    <cellStyle name="Normal 15 4 3 3" xfId="3492"/>
    <cellStyle name="Normal 15 4 3 4" xfId="5056"/>
    <cellStyle name="Normal 15 4 3 5" xfId="5637"/>
    <cellStyle name="Normal 15 4 3 6" xfId="7523"/>
    <cellStyle name="Normal 15 4 4" xfId="2812"/>
    <cellStyle name="Normal 15 4 4 2" xfId="8451"/>
    <cellStyle name="Normal 15 4 5" xfId="3190"/>
    <cellStyle name="Normal 15 4 5 2" xfId="8540"/>
    <cellStyle name="Normal 15 4 6" xfId="4767"/>
    <cellStyle name="Normal 15 4 6 2" xfId="7815"/>
    <cellStyle name="Normal 15 4 7" xfId="5348"/>
    <cellStyle name="Normal 15 4 8" xfId="7234"/>
    <cellStyle name="Normal 15 5" xfId="1403"/>
    <cellStyle name="Normal 15 5 2" xfId="1404"/>
    <cellStyle name="Normal 15 5 2 2" xfId="1405"/>
    <cellStyle name="Normal 15 5 2 2 2" xfId="2818"/>
    <cellStyle name="Normal 15 5 2 2 2 2" xfId="8290"/>
    <cellStyle name="Normal 15 5 2 2 3" xfId="3678"/>
    <cellStyle name="Normal 15 5 2 2 4" xfId="5242"/>
    <cellStyle name="Normal 15 5 2 2 5" xfId="5823"/>
    <cellStyle name="Normal 15 5 2 2 6" xfId="7709"/>
    <cellStyle name="Normal 15 5 2 3" xfId="2817"/>
    <cellStyle name="Normal 15 5 2 3 2" xfId="8001"/>
    <cellStyle name="Normal 15 5 2 4" xfId="3378"/>
    <cellStyle name="Normal 15 5 2 5" xfId="4953"/>
    <cellStyle name="Normal 15 5 2 6" xfId="5534"/>
    <cellStyle name="Normal 15 5 2 7" xfId="7420"/>
    <cellStyle name="Normal 15 5 3" xfId="1406"/>
    <cellStyle name="Normal 15 5 3 2" xfId="2819"/>
    <cellStyle name="Normal 15 5 3 2 2" xfId="8147"/>
    <cellStyle name="Normal 15 5 3 3" xfId="3535"/>
    <cellStyle name="Normal 15 5 3 4" xfId="5099"/>
    <cellStyle name="Normal 15 5 3 5" xfId="5680"/>
    <cellStyle name="Normal 15 5 3 6" xfId="7566"/>
    <cellStyle name="Normal 15 5 4" xfId="2816"/>
    <cellStyle name="Normal 15 5 4 2" xfId="7858"/>
    <cellStyle name="Normal 15 5 5" xfId="3233"/>
    <cellStyle name="Normal 15 5 6" xfId="4810"/>
    <cellStyle name="Normal 15 5 7" xfId="5391"/>
    <cellStyle name="Normal 15 5 8" xfId="7277"/>
    <cellStyle name="Normal 15 6" xfId="1407"/>
    <cellStyle name="Normal 15 6 2" xfId="1408"/>
    <cellStyle name="Normal 15 6 2 2" xfId="2821"/>
    <cellStyle name="Normal 15 6 2 2 2" xfId="8201"/>
    <cellStyle name="Normal 15 6 2 3" xfId="3589"/>
    <cellStyle name="Normal 15 6 2 4" xfId="5153"/>
    <cellStyle name="Normal 15 6 2 5" xfId="5734"/>
    <cellStyle name="Normal 15 6 2 6" xfId="7620"/>
    <cellStyle name="Normal 15 6 3" xfId="2820"/>
    <cellStyle name="Normal 15 6 3 2" xfId="7912"/>
    <cellStyle name="Normal 15 6 4" xfId="3289"/>
    <cellStyle name="Normal 15 6 5" xfId="4864"/>
    <cellStyle name="Normal 15 6 6" xfId="5445"/>
    <cellStyle name="Normal 15 6 7" xfId="7331"/>
    <cellStyle name="Normal 15 7" xfId="1409"/>
    <cellStyle name="Normal 15 7 2" xfId="2822"/>
    <cellStyle name="Normal 15 7 2 2" xfId="8024"/>
    <cellStyle name="Normal 15 7 3" xfId="3412"/>
    <cellStyle name="Normal 15 7 4" xfId="4976"/>
    <cellStyle name="Normal 15 7 5" xfId="5557"/>
    <cellStyle name="Normal 15 7 6" xfId="7443"/>
    <cellStyle name="Normal 15 8" xfId="1410"/>
    <cellStyle name="Normal 15 8 2" xfId="2823"/>
    <cellStyle name="Normal 15 8 3" xfId="4534"/>
    <cellStyle name="Normal 15 8 4" xfId="6984"/>
    <cellStyle name="Normal 15 8 5" xfId="8405"/>
    <cellStyle name="Normal 15 9" xfId="3120"/>
    <cellStyle name="Normal 15 9 2" xfId="4535"/>
    <cellStyle name="Normal 15 9 3" xfId="8494"/>
    <cellStyle name="Normal 16" xfId="1411"/>
    <cellStyle name="Normal 16 10" xfId="8610"/>
    <cellStyle name="Normal 16 2" xfId="1412"/>
    <cellStyle name="Normal 16 2 2" xfId="1413"/>
    <cellStyle name="Normal 16 2 2 2" xfId="1414"/>
    <cellStyle name="Normal 16 2 2 2 2" xfId="2827"/>
    <cellStyle name="Normal 16 2 2 2 2 2" xfId="8248"/>
    <cellStyle name="Normal 16 2 2 2 3" xfId="3636"/>
    <cellStyle name="Normal 16 2 2 2 4" xfId="5200"/>
    <cellStyle name="Normal 16 2 2 2 5" xfId="5781"/>
    <cellStyle name="Normal 16 2 2 2 6" xfId="7667"/>
    <cellStyle name="Normal 16 2 2 3" xfId="2826"/>
    <cellStyle name="Normal 16 2 2 3 2" xfId="7959"/>
    <cellStyle name="Normal 16 2 2 4" xfId="3336"/>
    <cellStyle name="Normal 16 2 2 5" xfId="4911"/>
    <cellStyle name="Normal 16 2 2 6" xfId="5492"/>
    <cellStyle name="Normal 16 2 2 7" xfId="7378"/>
    <cellStyle name="Normal 16 2 3" xfId="1415"/>
    <cellStyle name="Normal 16 2 3 2" xfId="2828"/>
    <cellStyle name="Normal 16 2 3 2 2" xfId="8105"/>
    <cellStyle name="Normal 16 2 3 3" xfId="3493"/>
    <cellStyle name="Normal 16 2 3 4" xfId="5057"/>
    <cellStyle name="Normal 16 2 3 5" xfId="5638"/>
    <cellStyle name="Normal 16 2 3 6" xfId="7524"/>
    <cellStyle name="Normal 16 2 4" xfId="2825"/>
    <cellStyle name="Normal 16 2 4 2" xfId="8452"/>
    <cellStyle name="Normal 16 2 5" xfId="3191"/>
    <cellStyle name="Normal 16 2 5 2" xfId="8541"/>
    <cellStyle name="Normal 16 2 6" xfId="4768"/>
    <cellStyle name="Normal 16 2 6 2" xfId="7816"/>
    <cellStyle name="Normal 16 2 7" xfId="5349"/>
    <cellStyle name="Normal 16 2 8" xfId="7235"/>
    <cellStyle name="Normal 16 2 9" xfId="8672"/>
    <cellStyle name="Normal 16 3" xfId="1416"/>
    <cellStyle name="Normal 16 3 2" xfId="1417"/>
    <cellStyle name="Normal 16 3 2 2" xfId="2830"/>
    <cellStyle name="Normal 16 3 2 2 2" xfId="8202"/>
    <cellStyle name="Normal 16 3 2 3" xfId="3590"/>
    <cellStyle name="Normal 16 3 2 4" xfId="5154"/>
    <cellStyle name="Normal 16 3 2 5" xfId="5735"/>
    <cellStyle name="Normal 16 3 2 6" xfId="7621"/>
    <cellStyle name="Normal 16 3 3" xfId="2829"/>
    <cellStyle name="Normal 16 3 3 2" xfId="7913"/>
    <cellStyle name="Normal 16 3 4" xfId="3290"/>
    <cellStyle name="Normal 16 3 5" xfId="4865"/>
    <cellStyle name="Normal 16 3 6" xfId="5446"/>
    <cellStyle name="Normal 16 3 7" xfId="7332"/>
    <cellStyle name="Normal 16 3 8" xfId="8670"/>
    <cellStyle name="Normal 16 4" xfId="1418"/>
    <cellStyle name="Normal 16 4 2" xfId="2831"/>
    <cellStyle name="Normal 16 4 2 2" xfId="8059"/>
    <cellStyle name="Normal 16 4 3" xfId="3447"/>
    <cellStyle name="Normal 16 4 4" xfId="5011"/>
    <cellStyle name="Normal 16 4 5" xfId="5592"/>
    <cellStyle name="Normal 16 4 6" xfId="7478"/>
    <cellStyle name="Normal 16 5" xfId="2824"/>
    <cellStyle name="Normal 16 5 2" xfId="8406"/>
    <cellStyle name="Normal 16 6" xfId="3121"/>
    <cellStyle name="Normal 16 6 2" xfId="8495"/>
    <cellStyle name="Normal 16 7" xfId="4722"/>
    <cellStyle name="Normal 16 7 2" xfId="7770"/>
    <cellStyle name="Normal 16 8" xfId="5303"/>
    <cellStyle name="Normal 16 9" xfId="7189"/>
    <cellStyle name="Normal 17" xfId="1419"/>
    <cellStyle name="Normal 17 2" xfId="1420"/>
    <cellStyle name="Normal 18" xfId="1421"/>
    <cellStyle name="Normal 18 2" xfId="1422"/>
    <cellStyle name="Normal 19" xfId="1423"/>
    <cellStyle name="Normal 19 2" xfId="1424"/>
    <cellStyle name="Normal 19 2 2" xfId="1425"/>
    <cellStyle name="Normal 19 2 2 2" xfId="2834"/>
    <cellStyle name="Normal 19 2 2 2 2" xfId="8225"/>
    <cellStyle name="Normal 19 2 2 3" xfId="3613"/>
    <cellStyle name="Normal 19 2 2 4" xfId="5177"/>
    <cellStyle name="Normal 19 2 2 5" xfId="5758"/>
    <cellStyle name="Normal 19 2 2 6" xfId="7644"/>
    <cellStyle name="Normal 19 2 3" xfId="2833"/>
    <cellStyle name="Normal 19 2 3 2" xfId="7936"/>
    <cellStyle name="Normal 19 2 4" xfId="3313"/>
    <cellStyle name="Normal 19 2 5" xfId="4888"/>
    <cellStyle name="Normal 19 2 6" xfId="5469"/>
    <cellStyle name="Normal 19 2 7" xfId="7355"/>
    <cellStyle name="Normal 19 3" xfId="1426"/>
    <cellStyle name="Normal 19 3 2" xfId="2835"/>
    <cellStyle name="Normal 19 3 2 2" xfId="8082"/>
    <cellStyle name="Normal 19 3 3" xfId="3470"/>
    <cellStyle name="Normal 19 3 4" xfId="5034"/>
    <cellStyle name="Normal 19 3 5" xfId="5615"/>
    <cellStyle name="Normal 19 3 6" xfId="7501"/>
    <cellStyle name="Normal 19 4" xfId="2832"/>
    <cellStyle name="Normal 19 4 2" xfId="8429"/>
    <cellStyle name="Normal 19 5" xfId="3165"/>
    <cellStyle name="Normal 19 5 2" xfId="8518"/>
    <cellStyle name="Normal 19 6" xfId="4745"/>
    <cellStyle name="Normal 19 6 2" xfId="7793"/>
    <cellStyle name="Normal 19 7" xfId="5326"/>
    <cellStyle name="Normal 19 8" xfId="7212"/>
    <cellStyle name="Normal 2" xfId="48"/>
    <cellStyle name="Normal 2 2" xfId="54"/>
    <cellStyle name="Normal 2 2 2" xfId="1429"/>
    <cellStyle name="Normal 2 2 2 2" xfId="2837"/>
    <cellStyle name="Normal 2 2 2 3" xfId="4536"/>
    <cellStyle name="Normal 2 2 2 4" xfId="6985"/>
    <cellStyle name="Normal 2 2 2 5" xfId="7094"/>
    <cellStyle name="Normal 2 2 2 6" xfId="8330"/>
    <cellStyle name="Normal 2 2 2 7" xfId="8653"/>
    <cellStyle name="Normal 2 2 3" xfId="1430"/>
    <cellStyle name="Normal 2 2 3 2" xfId="2981"/>
    <cellStyle name="Normal 2 2 4" xfId="2836"/>
    <cellStyle name="Normal 2 2 5" xfId="1428"/>
    <cellStyle name="Normal 2 3" xfId="1431"/>
    <cellStyle name="Normal 2 3 2" xfId="1432"/>
    <cellStyle name="Normal 2 3 3" xfId="1433"/>
    <cellStyle name="Normal 2 3 3 2" xfId="1434"/>
    <cellStyle name="Normal 2 3 3 3" xfId="4537"/>
    <cellStyle name="Normal 2 3 4" xfId="1808"/>
    <cellStyle name="Normal 2 3 4 2" xfId="4538"/>
    <cellStyle name="Normal 2 3 5" xfId="8612"/>
    <cellStyle name="Normal 2 4" xfId="1435"/>
    <cellStyle name="Normal 2 4 2" xfId="8662"/>
    <cellStyle name="Normal 2 5" xfId="1436"/>
    <cellStyle name="Normal 2 5 2" xfId="1437"/>
    <cellStyle name="Normal 2 5 3" xfId="4539"/>
    <cellStyle name="Normal 2 6" xfId="1438"/>
    <cellStyle name="Normal 2 7" xfId="1807"/>
    <cellStyle name="Normal 2 7 2" xfId="4540"/>
    <cellStyle name="Normal 2 8" xfId="1427"/>
    <cellStyle name="Normal 20" xfId="1439"/>
    <cellStyle name="Normal 21" xfId="1440"/>
    <cellStyle name="Normal 21 2" xfId="4541"/>
    <cellStyle name="Normal 22" xfId="1441"/>
    <cellStyle name="Normal 22 2" xfId="1442"/>
    <cellStyle name="Normal 22 3" xfId="4543"/>
    <cellStyle name="Normal 22 4" xfId="4542"/>
    <cellStyle name="Normal 23" xfId="1443"/>
    <cellStyle name="Normal 24" xfId="8584"/>
    <cellStyle name="Normal 3" xfId="55"/>
    <cellStyle name="Normal 3 10" xfId="1445"/>
    <cellStyle name="Normal 3 10 2" xfId="3018"/>
    <cellStyle name="Normal 3 11" xfId="2838"/>
    <cellStyle name="Normal 3 11 2" xfId="4544"/>
    <cellStyle name="Normal 3 11 3" xfId="6986"/>
    <cellStyle name="Normal 3 12" xfId="7095"/>
    <cellStyle name="Normal 3 13" xfId="1444"/>
    <cellStyle name="Normal 3 2" xfId="1446"/>
    <cellStyle name="Normal 3 2 10" xfId="4545"/>
    <cellStyle name="Normal 3 2 11" xfId="6987"/>
    <cellStyle name="Normal 3 2 12" xfId="7096"/>
    <cellStyle name="Normal 3 2 13" xfId="8602"/>
    <cellStyle name="Normal 3 2 2" xfId="1447"/>
    <cellStyle name="Normal 3 2 2 10" xfId="7713"/>
    <cellStyle name="Normal 3 2 2 2" xfId="1448"/>
    <cellStyle name="Normal 3 2 2 2 2" xfId="2841"/>
    <cellStyle name="Normal 3 2 2 2 3" xfId="4547"/>
    <cellStyle name="Normal 3 2 2 2 4" xfId="6989"/>
    <cellStyle name="Normal 3 2 2 2 5" xfId="8331"/>
    <cellStyle name="Normal 3 2 2 3" xfId="2840"/>
    <cellStyle name="Normal 3 2 2 3 2" xfId="8294"/>
    <cellStyle name="Normal 3 2 2 4" xfId="3683"/>
    <cellStyle name="Normal 3 2 2 5" xfId="4546"/>
    <cellStyle name="Normal 3 2 2 6" xfId="5246"/>
    <cellStyle name="Normal 3 2 2 7" xfId="5827"/>
    <cellStyle name="Normal 3 2 2 8" xfId="6988"/>
    <cellStyle name="Normal 3 2 2 9" xfId="7097"/>
    <cellStyle name="Normal 3 2 3" xfId="1449"/>
    <cellStyle name="Normal 3 2 3 2" xfId="2842"/>
    <cellStyle name="Normal 3 2 3 3" xfId="4548"/>
    <cellStyle name="Normal 3 2 3 4" xfId="6990"/>
    <cellStyle name="Normal 3 2 3 5" xfId="7098"/>
    <cellStyle name="Normal 3 2 4" xfId="1450"/>
    <cellStyle name="Normal 3 2 4 2" xfId="2843"/>
    <cellStyle name="Normal 3 2 4 3" xfId="4549"/>
    <cellStyle name="Normal 3 2 4 4" xfId="6991"/>
    <cellStyle name="Normal 3 2 4 5" xfId="7099"/>
    <cellStyle name="Normal 3 2 5" xfId="1451"/>
    <cellStyle name="Normal 3 2 5 2" xfId="2844"/>
    <cellStyle name="Normal 3 2 5 3" xfId="4550"/>
    <cellStyle name="Normal 3 2 5 4" xfId="6992"/>
    <cellStyle name="Normal 3 2 5 5" xfId="7100"/>
    <cellStyle name="Normal 3 2 6" xfId="1452"/>
    <cellStyle name="Normal 3 2 7" xfId="1453"/>
    <cellStyle name="Normal 3 2 7 2" xfId="1454"/>
    <cellStyle name="Normal 3 2 7 3" xfId="3026"/>
    <cellStyle name="Normal 3 2 7 3 2" xfId="4551"/>
    <cellStyle name="Normal 3 2 8" xfId="1810"/>
    <cellStyle name="Normal 3 2 8 2" xfId="4552"/>
    <cellStyle name="Normal 3 2 9" xfId="2839"/>
    <cellStyle name="Normal 3 2 9 2" xfId="4553"/>
    <cellStyle name="Normal 3 2 9 3" xfId="6993"/>
    <cellStyle name="Normal 3 3" xfId="1455"/>
    <cellStyle name="Normal 3 3 10" xfId="4720"/>
    <cellStyle name="Normal 3 3 10 2" xfId="8493"/>
    <cellStyle name="Normal 3 3 11" xfId="5301"/>
    <cellStyle name="Normal 3 3 11 2" xfId="8582"/>
    <cellStyle name="Normal 3 3 12" xfId="7101"/>
    <cellStyle name="Normal 3 3 12 2" xfId="7768"/>
    <cellStyle name="Normal 3 3 13" xfId="7187"/>
    <cellStyle name="Normal 3 3 14" xfId="8608"/>
    <cellStyle name="Normal 3 3 2" xfId="1456"/>
    <cellStyle name="Normal 3 3 2 2" xfId="1457"/>
    <cellStyle name="Normal 3 3 2 2 2" xfId="1458"/>
    <cellStyle name="Normal 3 3 2 2 2 2" xfId="1459"/>
    <cellStyle name="Normal 3 3 2 2 2 2 2" xfId="2849"/>
    <cellStyle name="Normal 3 3 2 2 2 2 2 2" xfId="8269"/>
    <cellStyle name="Normal 3 3 2 2 2 2 3" xfId="3657"/>
    <cellStyle name="Normal 3 3 2 2 2 2 4" xfId="5221"/>
    <cellStyle name="Normal 3 3 2 2 2 2 5" xfId="5802"/>
    <cellStyle name="Normal 3 3 2 2 2 2 6" xfId="7688"/>
    <cellStyle name="Normal 3 3 2 2 2 3" xfId="2848"/>
    <cellStyle name="Normal 3 3 2 2 2 3 2" xfId="7980"/>
    <cellStyle name="Normal 3 3 2 2 2 4" xfId="3357"/>
    <cellStyle name="Normal 3 3 2 2 2 5" xfId="4932"/>
    <cellStyle name="Normal 3 3 2 2 2 6" xfId="5513"/>
    <cellStyle name="Normal 3 3 2 2 2 7" xfId="7399"/>
    <cellStyle name="Normal 3 3 2 2 3" xfId="1460"/>
    <cellStyle name="Normal 3 3 2 2 3 2" xfId="2850"/>
    <cellStyle name="Normal 3 3 2 2 3 2 2" xfId="8126"/>
    <cellStyle name="Normal 3 3 2 2 3 3" xfId="3514"/>
    <cellStyle name="Normal 3 3 2 2 3 4" xfId="5078"/>
    <cellStyle name="Normal 3 3 2 2 3 5" xfId="5659"/>
    <cellStyle name="Normal 3 3 2 2 3 6" xfId="7545"/>
    <cellStyle name="Normal 3 3 2 2 4" xfId="2847"/>
    <cellStyle name="Normal 3 3 2 2 4 2" xfId="8473"/>
    <cellStyle name="Normal 3 3 2 2 5" xfId="3212"/>
    <cellStyle name="Normal 3 3 2 2 5 2" xfId="8562"/>
    <cellStyle name="Normal 3 3 2 2 6" xfId="4789"/>
    <cellStyle name="Normal 3 3 2 2 6 2" xfId="7837"/>
    <cellStyle name="Normal 3 3 2 2 7" xfId="5370"/>
    <cellStyle name="Normal 3 3 2 2 8" xfId="7256"/>
    <cellStyle name="Normal 3 3 2 3" xfId="1461"/>
    <cellStyle name="Normal 3 3 2 3 2" xfId="1462"/>
    <cellStyle name="Normal 3 3 2 3 2 2" xfId="2852"/>
    <cellStyle name="Normal 3 3 2 3 2 2 2" xfId="8223"/>
    <cellStyle name="Normal 3 3 2 3 2 3" xfId="3611"/>
    <cellStyle name="Normal 3 3 2 3 2 4" xfId="5175"/>
    <cellStyle name="Normal 3 3 2 3 2 5" xfId="5756"/>
    <cellStyle name="Normal 3 3 2 3 2 6" xfId="7642"/>
    <cellStyle name="Normal 3 3 2 3 3" xfId="2851"/>
    <cellStyle name="Normal 3 3 2 3 3 2" xfId="7934"/>
    <cellStyle name="Normal 3 3 2 3 4" xfId="3311"/>
    <cellStyle name="Normal 3 3 2 3 5" xfId="4886"/>
    <cellStyle name="Normal 3 3 2 3 6" xfId="5467"/>
    <cellStyle name="Normal 3 3 2 3 7" xfId="7353"/>
    <cellStyle name="Normal 3 3 2 4" xfId="1463"/>
    <cellStyle name="Normal 3 3 2 4 2" xfId="2853"/>
    <cellStyle name="Normal 3 3 2 4 2 2" xfId="8080"/>
    <cellStyle name="Normal 3 3 2 4 3" xfId="3468"/>
    <cellStyle name="Normal 3 3 2 4 4" xfId="5032"/>
    <cellStyle name="Normal 3 3 2 4 5" xfId="5613"/>
    <cellStyle name="Normal 3 3 2 4 6" xfId="7499"/>
    <cellStyle name="Normal 3 3 2 5" xfId="2846"/>
    <cellStyle name="Normal 3 3 2 5 2" xfId="8333"/>
    <cellStyle name="Normal 3 3 2 6" xfId="3155"/>
    <cellStyle name="Normal 3 3 2 6 2" xfId="8427"/>
    <cellStyle name="Normal 3 3 2 7" xfId="4743"/>
    <cellStyle name="Normal 3 3 2 7 2" xfId="8516"/>
    <cellStyle name="Normal 3 3 2 8" xfId="5324"/>
    <cellStyle name="Normal 3 3 2 8 2" xfId="7791"/>
    <cellStyle name="Normal 3 3 2 9" xfId="7210"/>
    <cellStyle name="Normal 3 3 3" xfId="1464"/>
    <cellStyle name="Normal 3 3 3 2" xfId="1465"/>
    <cellStyle name="Normal 3 3 3 2 2" xfId="1466"/>
    <cellStyle name="Normal 3 3 3 2 2 2" xfId="2856"/>
    <cellStyle name="Normal 3 3 3 2 2 2 2" xfId="8246"/>
    <cellStyle name="Normal 3 3 3 2 2 3" xfId="3634"/>
    <cellStyle name="Normal 3 3 3 2 2 4" xfId="5198"/>
    <cellStyle name="Normal 3 3 3 2 2 5" xfId="5779"/>
    <cellStyle name="Normal 3 3 3 2 2 6" xfId="7665"/>
    <cellStyle name="Normal 3 3 3 2 3" xfId="2855"/>
    <cellStyle name="Normal 3 3 3 2 3 2" xfId="7957"/>
    <cellStyle name="Normal 3 3 3 2 4" xfId="3334"/>
    <cellStyle name="Normal 3 3 3 2 5" xfId="4909"/>
    <cellStyle name="Normal 3 3 3 2 6" xfId="5490"/>
    <cellStyle name="Normal 3 3 3 2 7" xfId="7376"/>
    <cellStyle name="Normal 3 3 3 3" xfId="1467"/>
    <cellStyle name="Normal 3 3 3 3 2" xfId="2857"/>
    <cellStyle name="Normal 3 3 3 3 2 2" xfId="8103"/>
    <cellStyle name="Normal 3 3 3 3 3" xfId="3491"/>
    <cellStyle name="Normal 3 3 3 3 4" xfId="5055"/>
    <cellStyle name="Normal 3 3 3 3 5" xfId="5636"/>
    <cellStyle name="Normal 3 3 3 3 6" xfId="7522"/>
    <cellStyle name="Normal 3 3 3 4" xfId="2854"/>
    <cellStyle name="Normal 3 3 3 4 2" xfId="8450"/>
    <cellStyle name="Normal 3 3 3 5" xfId="3189"/>
    <cellStyle name="Normal 3 3 3 5 2" xfId="8539"/>
    <cellStyle name="Normal 3 3 3 6" xfId="4766"/>
    <cellStyle name="Normal 3 3 3 6 2" xfId="7814"/>
    <cellStyle name="Normal 3 3 3 7" xfId="5347"/>
    <cellStyle name="Normal 3 3 3 8" xfId="7233"/>
    <cellStyle name="Normal 3 3 4" xfId="1468"/>
    <cellStyle name="Normal 3 3 4 2" xfId="1469"/>
    <cellStyle name="Normal 3 3 4 2 2" xfId="1470"/>
    <cellStyle name="Normal 3 3 4 2 2 2" xfId="2860"/>
    <cellStyle name="Normal 3 3 4 2 2 2 2" xfId="8289"/>
    <cellStyle name="Normal 3 3 4 2 2 3" xfId="3677"/>
    <cellStyle name="Normal 3 3 4 2 2 4" xfId="5241"/>
    <cellStyle name="Normal 3 3 4 2 2 5" xfId="5822"/>
    <cellStyle name="Normal 3 3 4 2 2 6" xfId="7708"/>
    <cellStyle name="Normal 3 3 4 2 3" xfId="2859"/>
    <cellStyle name="Normal 3 3 4 2 3 2" xfId="8000"/>
    <cellStyle name="Normal 3 3 4 2 4" xfId="3377"/>
    <cellStyle name="Normal 3 3 4 2 5" xfId="4952"/>
    <cellStyle name="Normal 3 3 4 2 6" xfId="5533"/>
    <cellStyle name="Normal 3 3 4 2 7" xfId="7419"/>
    <cellStyle name="Normal 3 3 4 3" xfId="1471"/>
    <cellStyle name="Normal 3 3 4 3 2" xfId="2861"/>
    <cellStyle name="Normal 3 3 4 3 2 2" xfId="8146"/>
    <cellStyle name="Normal 3 3 4 3 3" xfId="3534"/>
    <cellStyle name="Normal 3 3 4 3 4" xfId="5098"/>
    <cellStyle name="Normal 3 3 4 3 5" xfId="5679"/>
    <cellStyle name="Normal 3 3 4 3 6" xfId="7565"/>
    <cellStyle name="Normal 3 3 4 4" xfId="2858"/>
    <cellStyle name="Normal 3 3 4 4 2" xfId="7857"/>
    <cellStyle name="Normal 3 3 4 5" xfId="3232"/>
    <cellStyle name="Normal 3 3 4 6" xfId="4809"/>
    <cellStyle name="Normal 3 3 4 7" xfId="5390"/>
    <cellStyle name="Normal 3 3 4 8" xfId="7276"/>
    <cellStyle name="Normal 3 3 5" xfId="1472"/>
    <cellStyle name="Normal 3 3 5 2" xfId="1473"/>
    <cellStyle name="Normal 3 3 5 2 2" xfId="2863"/>
    <cellStyle name="Normal 3 3 5 2 2 2" xfId="8200"/>
    <cellStyle name="Normal 3 3 5 2 3" xfId="3588"/>
    <cellStyle name="Normal 3 3 5 2 4" xfId="5152"/>
    <cellStyle name="Normal 3 3 5 2 5" xfId="5733"/>
    <cellStyle name="Normal 3 3 5 2 6" xfId="7619"/>
    <cellStyle name="Normal 3 3 5 3" xfId="2862"/>
    <cellStyle name="Normal 3 3 5 3 2" xfId="7911"/>
    <cellStyle name="Normal 3 3 5 4" xfId="3288"/>
    <cellStyle name="Normal 3 3 5 5" xfId="4863"/>
    <cellStyle name="Normal 3 3 5 6" xfId="5444"/>
    <cellStyle name="Normal 3 3 5 7" xfId="7330"/>
    <cellStyle name="Normal 3 3 6" xfId="1474"/>
    <cellStyle name="Normal 3 3 6 2" xfId="2864"/>
    <cellStyle name="Normal 3 3 6 2 2" xfId="8023"/>
    <cellStyle name="Normal 3 3 6 3" xfId="3411"/>
    <cellStyle name="Normal 3 3 6 4" xfId="4975"/>
    <cellStyle name="Normal 3 3 6 5" xfId="5556"/>
    <cellStyle name="Normal 3 3 6 6" xfId="7442"/>
    <cellStyle name="Normal 3 3 7" xfId="1475"/>
    <cellStyle name="Normal 3 3 7 2" xfId="2865"/>
    <cellStyle name="Normal 3 3 7 2 2" xfId="8296"/>
    <cellStyle name="Normal 3 3 7 3" xfId="3685"/>
    <cellStyle name="Normal 3 3 7 4" xfId="5248"/>
    <cellStyle name="Normal 3 3 7 5" xfId="5829"/>
    <cellStyle name="Normal 3 3 7 6" xfId="7715"/>
    <cellStyle name="Normal 3 3 8" xfId="2845"/>
    <cellStyle name="Normal 3 3 8 2" xfId="8332"/>
    <cellStyle name="Normal 3 3 9" xfId="3119"/>
    <cellStyle name="Normal 3 3 9 2" xfId="8404"/>
    <cellStyle name="Normal 3 4" xfId="1476"/>
    <cellStyle name="Normal 3 4 2" xfId="1477"/>
    <cellStyle name="Normal 3 4 2 2" xfId="2867"/>
    <cellStyle name="Normal 3 4 2 2 2" xfId="8291"/>
    <cellStyle name="Normal 3 4 2 3" xfId="3679"/>
    <cellStyle name="Normal 3 4 2 4" xfId="5243"/>
    <cellStyle name="Normal 3 4 2 5" xfId="5824"/>
    <cellStyle name="Normal 3 4 2 6" xfId="7710"/>
    <cellStyle name="Normal 3 4 3" xfId="1478"/>
    <cellStyle name="Normal 3 4 3 2" xfId="8334"/>
    <cellStyle name="Normal 3 4 4" xfId="2866"/>
    <cellStyle name="Normal 3 4 5" xfId="4554"/>
    <cellStyle name="Normal 3 4 6" xfId="6994"/>
    <cellStyle name="Normal 3 4 7" xfId="7102"/>
    <cellStyle name="Normal 3 5" xfId="1479"/>
    <cellStyle name="Normal 3 5 2" xfId="2868"/>
    <cellStyle name="Normal 3 5 3" xfId="4555"/>
    <cellStyle name="Normal 3 5 4" xfId="6995"/>
    <cellStyle name="Normal 3 5 5" xfId="7103"/>
    <cellStyle name="Normal 3 6" xfId="1480"/>
    <cellStyle name="Normal 3 6 2" xfId="2869"/>
    <cellStyle name="Normal 3 6 3" xfId="4556"/>
    <cellStyle name="Normal 3 6 4" xfId="6996"/>
    <cellStyle name="Normal 3 6 5" xfId="7104"/>
    <cellStyle name="Normal 3 7" xfId="1481"/>
    <cellStyle name="Normal 3 7 2" xfId="2870"/>
    <cellStyle name="Normal 3 7 3" xfId="4557"/>
    <cellStyle name="Normal 3 7 4" xfId="6997"/>
    <cellStyle name="Normal 3 7 5" xfId="7105"/>
    <cellStyle name="Normal 3 8" xfId="1482"/>
    <cellStyle name="Normal 3 8 2" xfId="2871"/>
    <cellStyle name="Normal 3 8 3" xfId="4558"/>
    <cellStyle name="Normal 3 8 4" xfId="6998"/>
    <cellStyle name="Normal 3 8 5" xfId="7106"/>
    <cellStyle name="Normal 3 9" xfId="1483"/>
    <cellStyle name="Normal 3 9 2" xfId="2872"/>
    <cellStyle name="Normal 3 9 3" xfId="4559"/>
    <cellStyle name="Normal 3 9 4" xfId="6999"/>
    <cellStyle name="Normal 3 9 5" xfId="7107"/>
    <cellStyle name="Normal 34" xfId="8335"/>
    <cellStyle name="Normal 4" xfId="56"/>
    <cellStyle name="Normal 4 2" xfId="1485"/>
    <cellStyle name="Normal 4 2 2" xfId="1486"/>
    <cellStyle name="Normal 4 2 2 2" xfId="3020"/>
    <cellStyle name="Normal 4 2 2 3" xfId="8336"/>
    <cellStyle name="Normal 4 2 2 4" xfId="8666"/>
    <cellStyle name="Normal 4 2 3" xfId="1487"/>
    <cellStyle name="Normal 4 2 3 2" xfId="1488"/>
    <cellStyle name="Normal 4 2 3 3" xfId="4561"/>
    <cellStyle name="Normal 4 2 4" xfId="1811"/>
    <cellStyle name="Normal 4 2 4 2" xfId="4562"/>
    <cellStyle name="Normal 4 2 5" xfId="2874"/>
    <cellStyle name="Normal 4 2 5 2" xfId="4563"/>
    <cellStyle name="Normal 4 2 5 3" xfId="7001"/>
    <cellStyle name="Normal 4 2 6" xfId="4560"/>
    <cellStyle name="Normal 4 2 7" xfId="7000"/>
    <cellStyle name="Normal 4 2 8" xfId="7109"/>
    <cellStyle name="Normal 4 2 9" xfId="8603"/>
    <cellStyle name="Normal 4 3" xfId="1489"/>
    <cellStyle name="Normal 4 3 2" xfId="1490"/>
    <cellStyle name="Normal 4 3 2 2" xfId="3021"/>
    <cellStyle name="Normal 4 3 2 3" xfId="8337"/>
    <cellStyle name="Normal 4 3 3" xfId="1491"/>
    <cellStyle name="Normal 4 3 3 2" xfId="1492"/>
    <cellStyle name="Normal 4 3 3 3" xfId="4565"/>
    <cellStyle name="Normal 4 3 4" xfId="1812"/>
    <cellStyle name="Normal 4 3 4 2" xfId="4566"/>
    <cellStyle name="Normal 4 3 5" xfId="2875"/>
    <cellStyle name="Normal 4 3 5 2" xfId="4567"/>
    <cellStyle name="Normal 4 3 5 3" xfId="7003"/>
    <cellStyle name="Normal 4 3 6" xfId="4564"/>
    <cellStyle name="Normal 4 3 7" xfId="7002"/>
    <cellStyle name="Normal 4 3 8" xfId="7110"/>
    <cellStyle name="Normal 4 3 9" xfId="8609"/>
    <cellStyle name="Normal 4 4" xfId="1493"/>
    <cellStyle name="Normal 4 4 2" xfId="1494"/>
    <cellStyle name="Normal 4 4 2 2" xfId="8338"/>
    <cellStyle name="Normal 4 4 3" xfId="2876"/>
    <cellStyle name="Normal 4 4 4" xfId="4568"/>
    <cellStyle name="Normal 4 4 5" xfId="7004"/>
    <cellStyle name="Normal 4 4 6" xfId="7111"/>
    <cellStyle name="Normal 4 5" xfId="1495"/>
    <cellStyle name="Normal 4 5 10" xfId="7711"/>
    <cellStyle name="Normal 4 5 2" xfId="1496"/>
    <cellStyle name="Normal 4 5 2 2" xfId="2878"/>
    <cellStyle name="Normal 4 5 2 3" xfId="4570"/>
    <cellStyle name="Normal 4 5 2 4" xfId="7006"/>
    <cellStyle name="Normal 4 5 2 5" xfId="8292"/>
    <cellStyle name="Normal 4 5 3" xfId="2877"/>
    <cellStyle name="Normal 4 5 4" xfId="3680"/>
    <cellStyle name="Normal 4 5 5" xfId="4569"/>
    <cellStyle name="Normal 4 5 6" xfId="5244"/>
    <cellStyle name="Normal 4 5 7" xfId="5825"/>
    <cellStyle name="Normal 4 5 8" xfId="7005"/>
    <cellStyle name="Normal 4 5 9" xfId="7112"/>
    <cellStyle name="Normal 4 6" xfId="1497"/>
    <cellStyle name="Normal 4 6 2" xfId="1498"/>
    <cellStyle name="Normal 4 6 3" xfId="3019"/>
    <cellStyle name="Normal 4 7" xfId="2873"/>
    <cellStyle name="Normal 4 7 2" xfId="4571"/>
    <cellStyle name="Normal 4 7 3" xfId="7007"/>
    <cellStyle name="Normal 4 8" xfId="7108"/>
    <cellStyle name="Normal 4 9" xfId="1484"/>
    <cellStyle name="Normal 5" xfId="57"/>
    <cellStyle name="Normal 5 10" xfId="7113"/>
    <cellStyle name="Normal 5 11" xfId="1499"/>
    <cellStyle name="Normal 5 2" xfId="1500"/>
    <cellStyle name="Normal 5 2 2" xfId="2880"/>
    <cellStyle name="Normal 5 2 2 2" xfId="8667"/>
    <cellStyle name="Normal 5 2 3" xfId="4573"/>
    <cellStyle name="Normal 5 2 4" xfId="7009"/>
    <cellStyle name="Normal 5 2 5" xfId="7114"/>
    <cellStyle name="Normal 5 2 6" xfId="8339"/>
    <cellStyle name="Normal 5 2 7" xfId="8604"/>
    <cellStyle name="Normal 5 3" xfId="1501"/>
    <cellStyle name="Normal 5 3 2" xfId="2881"/>
    <cellStyle name="Normal 5 3 3" xfId="4574"/>
    <cellStyle name="Normal 5 3 4" xfId="7010"/>
    <cellStyle name="Normal 5 3 5" xfId="7115"/>
    <cellStyle name="Normal 5 3 6" xfId="8611"/>
    <cellStyle name="Normal 5 4" xfId="1502"/>
    <cellStyle name="Normal 5 4 2" xfId="2882"/>
    <cellStyle name="Normal 5 4 3" xfId="4575"/>
    <cellStyle name="Normal 5 4 4" xfId="7011"/>
    <cellStyle name="Normal 5 4 5" xfId="7116"/>
    <cellStyle name="Normal 5 5" xfId="1503"/>
    <cellStyle name="Normal 5 5 2" xfId="2883"/>
    <cellStyle name="Normal 5 5 3" xfId="4576"/>
    <cellStyle name="Normal 5 5 4" xfId="7012"/>
    <cellStyle name="Normal 5 5 5" xfId="7117"/>
    <cellStyle name="Normal 5 6" xfId="1504"/>
    <cellStyle name="Normal 5 6 2" xfId="2980"/>
    <cellStyle name="Normal 5 7" xfId="2879"/>
    <cellStyle name="Normal 5 7 2" xfId="4577"/>
    <cellStyle name="Normal 5 7 3" xfId="7013"/>
    <cellStyle name="Normal 5 8" xfId="4572"/>
    <cellStyle name="Normal 5 9" xfId="7008"/>
    <cellStyle name="Normal 55" xfId="1505"/>
    <cellStyle name="Normal 55 2" xfId="2884"/>
    <cellStyle name="Normal 55 2 2" xfId="8340"/>
    <cellStyle name="Normal 55 3" xfId="3684"/>
    <cellStyle name="Normal 55 3 2" xfId="8295"/>
    <cellStyle name="Normal 55 4" xfId="5247"/>
    <cellStyle name="Normal 55 5" xfId="5828"/>
    <cellStyle name="Normal 55 6" xfId="7714"/>
    <cellStyle name="Normal 6" xfId="58"/>
    <cellStyle name="Normal 6 2" xfId="1507"/>
    <cellStyle name="Normal 6 2 2" xfId="1508"/>
    <cellStyle name="Normal 6 2 2 2" xfId="8663"/>
    <cellStyle name="Normal 6 2 3" xfId="8605"/>
    <cellStyle name="Normal 6 3" xfId="2885"/>
    <cellStyle name="Normal 6 3 2" xfId="8656"/>
    <cellStyle name="Normal 6 4" xfId="1506"/>
    <cellStyle name="Normal 7" xfId="59"/>
    <cellStyle name="Normal 7 2" xfId="1510"/>
    <cellStyle name="Normal 7 2 2" xfId="3022"/>
    <cellStyle name="Normal 7 2 3" xfId="8606"/>
    <cellStyle name="Normal 7 3" xfId="2886"/>
    <cellStyle name="Normal 7 4" xfId="1509"/>
    <cellStyle name="Normal 8" xfId="60"/>
    <cellStyle name="Normal 8 2" xfId="1512"/>
    <cellStyle name="Normal 8 3" xfId="1513"/>
    <cellStyle name="Normal 8 3 2" xfId="3027"/>
    <cellStyle name="Normal 8 4" xfId="2887"/>
    <cellStyle name="Normal 8 5" xfId="1511"/>
    <cellStyle name="Normal 9" xfId="61"/>
    <cellStyle name="Normal 9 2" xfId="1514"/>
    <cellStyle name="Normal 9 2 2" xfId="2888"/>
    <cellStyle name="Normal 9 2 2 2" xfId="8341"/>
    <cellStyle name="Normal 9 2 3" xfId="3682"/>
    <cellStyle name="Normal 9 2 3 2" xfId="8293"/>
    <cellStyle name="Normal 9 2 4" xfId="5245"/>
    <cellStyle name="Normal 9 2 5" xfId="5826"/>
    <cellStyle name="Normal 9 2 6" xfId="7712"/>
    <cellStyle name="Note 2" xfId="62"/>
    <cellStyle name="Note 2 10" xfId="1516"/>
    <cellStyle name="Note 2 10 2" xfId="4579"/>
    <cellStyle name="Note 2 10 3" xfId="4578"/>
    <cellStyle name="Note 2 10 4" xfId="8401"/>
    <cellStyle name="Note 2 11" xfId="1517"/>
    <cellStyle name="Note 2 11 2" xfId="8490"/>
    <cellStyle name="Note 2 12" xfId="1518"/>
    <cellStyle name="Note 2 12 2" xfId="1519"/>
    <cellStyle name="Note 2 12 2 2" xfId="2891"/>
    <cellStyle name="Note 2 12 3" xfId="2890"/>
    <cellStyle name="Note 2 12 4" xfId="8579"/>
    <cellStyle name="Note 2 13" xfId="1520"/>
    <cellStyle name="Note 2 13 2" xfId="7731"/>
    <cellStyle name="Note 2 14" xfId="1521"/>
    <cellStyle name="Note 2 14 2" xfId="2892"/>
    <cellStyle name="Note 2 15" xfId="1522"/>
    <cellStyle name="Note 2 15 2" xfId="2893"/>
    <cellStyle name="Note 2 16" xfId="1523"/>
    <cellStyle name="Note 2 16 2" xfId="2894"/>
    <cellStyle name="Note 2 17" xfId="1524"/>
    <cellStyle name="Note 2 17 2" xfId="2895"/>
    <cellStyle name="Note 2 18" xfId="1525"/>
    <cellStyle name="Note 2 18 2" xfId="2896"/>
    <cellStyle name="Note 2 19" xfId="1526"/>
    <cellStyle name="Note 2 19 2" xfId="2897"/>
    <cellStyle name="Note 2 2" xfId="1527"/>
    <cellStyle name="Note 2 2 10" xfId="2898"/>
    <cellStyle name="Note 2 2 11" xfId="3151"/>
    <cellStyle name="Note 2 2 11 2" xfId="7014"/>
    <cellStyle name="Note 2 2 12" xfId="4740"/>
    <cellStyle name="Note 2 2 13" xfId="5321"/>
    <cellStyle name="Note 2 2 14" xfId="7207"/>
    <cellStyle name="Note 2 2 2" xfId="1528"/>
    <cellStyle name="Note 2 2 2 2" xfId="1529"/>
    <cellStyle name="Note 2 2 2 2 2" xfId="1530"/>
    <cellStyle name="Note 2 2 2 2 2 2" xfId="1531"/>
    <cellStyle name="Note 2 2 2 2 2 2 2" xfId="2899"/>
    <cellStyle name="Note 2 2 2 2 2 2 3" xfId="8266"/>
    <cellStyle name="Note 2 2 2 2 2 3" xfId="3654"/>
    <cellStyle name="Note 2 2 2 2 2 3 2" xfId="4580"/>
    <cellStyle name="Note 2 2 2 2 2 4" xfId="5218"/>
    <cellStyle name="Note 2 2 2 2 2 4 2" xfId="7015"/>
    <cellStyle name="Note 2 2 2 2 2 5" xfId="5799"/>
    <cellStyle name="Note 2 2 2 2 2 6" xfId="7685"/>
    <cellStyle name="Note 2 2 2 2 3" xfId="1532"/>
    <cellStyle name="Note 2 2 2 2 3 2" xfId="2900"/>
    <cellStyle name="Note 2 2 2 2 3 3" xfId="7977"/>
    <cellStyle name="Note 2 2 2 2 4" xfId="3354"/>
    <cellStyle name="Note 2 2 2 2 4 2" xfId="4581"/>
    <cellStyle name="Note 2 2 2 2 5" xfId="4929"/>
    <cellStyle name="Note 2 2 2 2 5 2" xfId="7016"/>
    <cellStyle name="Note 2 2 2 2 6" xfId="5510"/>
    <cellStyle name="Note 2 2 2 2 7" xfId="7396"/>
    <cellStyle name="Note 2 2 2 3" xfId="1533"/>
    <cellStyle name="Note 2 2 2 3 2" xfId="1534"/>
    <cellStyle name="Note 2 2 2 3 2 2" xfId="2901"/>
    <cellStyle name="Note 2 2 2 3 2 3" xfId="8123"/>
    <cellStyle name="Note 2 2 2 3 3" xfId="3511"/>
    <cellStyle name="Note 2 2 2 3 3 2" xfId="4582"/>
    <cellStyle name="Note 2 2 2 3 4" xfId="5075"/>
    <cellStyle name="Note 2 2 2 3 4 2" xfId="7017"/>
    <cellStyle name="Note 2 2 2 3 5" xfId="5656"/>
    <cellStyle name="Note 2 2 2 3 6" xfId="7542"/>
    <cellStyle name="Note 2 2 2 4" xfId="1535"/>
    <cellStyle name="Note 2 2 2 4 2" xfId="2902"/>
    <cellStyle name="Note 2 2 2 4 3" xfId="8470"/>
    <cellStyle name="Note 2 2 2 5" xfId="3209"/>
    <cellStyle name="Note 2 2 2 5 2" xfId="4583"/>
    <cellStyle name="Note 2 2 2 5 3" xfId="8559"/>
    <cellStyle name="Note 2 2 2 6" xfId="4786"/>
    <cellStyle name="Note 2 2 2 6 2" xfId="7018"/>
    <cellStyle name="Note 2 2 2 6 3" xfId="7834"/>
    <cellStyle name="Note 2 2 2 7" xfId="5367"/>
    <cellStyle name="Note 2 2 2 8" xfId="7253"/>
    <cellStyle name="Note 2 2 3" xfId="1536"/>
    <cellStyle name="Note 2 2 3 2" xfId="1537"/>
    <cellStyle name="Note 2 2 3 2 2" xfId="1538"/>
    <cellStyle name="Note 2 2 3 2 2 2" xfId="2903"/>
    <cellStyle name="Note 2 2 3 2 2 3" xfId="8220"/>
    <cellStyle name="Note 2 2 3 2 3" xfId="3608"/>
    <cellStyle name="Note 2 2 3 2 3 2" xfId="4584"/>
    <cellStyle name="Note 2 2 3 2 4" xfId="5172"/>
    <cellStyle name="Note 2 2 3 2 4 2" xfId="7019"/>
    <cellStyle name="Note 2 2 3 2 5" xfId="5753"/>
    <cellStyle name="Note 2 2 3 2 6" xfId="7639"/>
    <cellStyle name="Note 2 2 3 3" xfId="1539"/>
    <cellStyle name="Note 2 2 3 3 2" xfId="2904"/>
    <cellStyle name="Note 2 2 3 3 3" xfId="7931"/>
    <cellStyle name="Note 2 2 3 4" xfId="3308"/>
    <cellStyle name="Note 2 2 3 4 2" xfId="4585"/>
    <cellStyle name="Note 2 2 3 5" xfId="4883"/>
    <cellStyle name="Note 2 2 3 5 2" xfId="7020"/>
    <cellStyle name="Note 2 2 3 6" xfId="5464"/>
    <cellStyle name="Note 2 2 3 7" xfId="7350"/>
    <cellStyle name="Note 2 2 4" xfId="1540"/>
    <cellStyle name="Note 2 2 4 2" xfId="1541"/>
    <cellStyle name="Note 2 2 4 2 2" xfId="2905"/>
    <cellStyle name="Note 2 2 4 2 3" xfId="8077"/>
    <cellStyle name="Note 2 2 4 3" xfId="3465"/>
    <cellStyle name="Note 2 2 4 3 2" xfId="4586"/>
    <cellStyle name="Note 2 2 4 4" xfId="5029"/>
    <cellStyle name="Note 2 2 4 4 2" xfId="7021"/>
    <cellStyle name="Note 2 2 4 5" xfId="5610"/>
    <cellStyle name="Note 2 2 4 6" xfId="7496"/>
    <cellStyle name="Note 2 2 5" xfId="1542"/>
    <cellStyle name="Note 2 2 5 2" xfId="1543"/>
    <cellStyle name="Note 2 2 5 2 2" xfId="2907"/>
    <cellStyle name="Note 2 2 5 3" xfId="2906"/>
    <cellStyle name="Note 2 2 5 4" xfId="8343"/>
    <cellStyle name="Note 2 2 6" xfId="1544"/>
    <cellStyle name="Note 2 2 6 2" xfId="8424"/>
    <cellStyle name="Note 2 2 7" xfId="1545"/>
    <cellStyle name="Note 2 2 7 2" xfId="2908"/>
    <cellStyle name="Note 2 2 7 3" xfId="8513"/>
    <cellStyle name="Note 2 2 8" xfId="1546"/>
    <cellStyle name="Note 2 2 8 2" xfId="2909"/>
    <cellStyle name="Note 2 2 8 3" xfId="7788"/>
    <cellStyle name="Note 2 2 9" xfId="1832"/>
    <cellStyle name="Note 2 2 9 2" xfId="4587"/>
    <cellStyle name="Note 2 2 9 3" xfId="7022"/>
    <cellStyle name="Note 2 20" xfId="1786"/>
    <cellStyle name="Note 2 20 2" xfId="3015"/>
    <cellStyle name="Note 2 20 3" xfId="4588"/>
    <cellStyle name="Note 2 20 4" xfId="7023"/>
    <cellStyle name="Note 2 21" xfId="1814"/>
    <cellStyle name="Note 2 21 2" xfId="4589"/>
    <cellStyle name="Note 2 21 3" xfId="7024"/>
    <cellStyle name="Note 2 22" xfId="2889"/>
    <cellStyle name="Note 2 23" xfId="3079"/>
    <cellStyle name="Note 2 24" xfId="4683"/>
    <cellStyle name="Note 2 25" xfId="5264"/>
    <cellStyle name="Note 2 26" xfId="7133"/>
    <cellStyle name="Note 2 27" xfId="7150"/>
    <cellStyle name="Note 2 28" xfId="1515"/>
    <cellStyle name="Note 2 29" xfId="8626"/>
    <cellStyle name="Note 2 3" xfId="1547"/>
    <cellStyle name="Note 2 3 2" xfId="1548"/>
    <cellStyle name="Note 2 3 2 2" xfId="1549"/>
    <cellStyle name="Note 2 3 2 2 2" xfId="1550"/>
    <cellStyle name="Note 2 3 2 2 2 2" xfId="2910"/>
    <cellStyle name="Note 2 3 2 2 2 3" xfId="8243"/>
    <cellStyle name="Note 2 3 2 2 3" xfId="3631"/>
    <cellStyle name="Note 2 3 2 2 3 2" xfId="4590"/>
    <cellStyle name="Note 2 3 2 2 4" xfId="5195"/>
    <cellStyle name="Note 2 3 2 2 4 2" xfId="7025"/>
    <cellStyle name="Note 2 3 2 2 5" xfId="5776"/>
    <cellStyle name="Note 2 3 2 2 6" xfId="7662"/>
    <cellStyle name="Note 2 3 2 3" xfId="1551"/>
    <cellStyle name="Note 2 3 2 3 2" xfId="2911"/>
    <cellStyle name="Note 2 3 2 3 3" xfId="7954"/>
    <cellStyle name="Note 2 3 2 4" xfId="3331"/>
    <cellStyle name="Note 2 3 2 4 2" xfId="4591"/>
    <cellStyle name="Note 2 3 2 5" xfId="4906"/>
    <cellStyle name="Note 2 3 2 5 2" xfId="7026"/>
    <cellStyle name="Note 2 3 2 6" xfId="5487"/>
    <cellStyle name="Note 2 3 2 7" xfId="7373"/>
    <cellStyle name="Note 2 3 3" xfId="1552"/>
    <cellStyle name="Note 2 3 3 2" xfId="1553"/>
    <cellStyle name="Note 2 3 3 2 2" xfId="2912"/>
    <cellStyle name="Note 2 3 3 2 3" xfId="8100"/>
    <cellStyle name="Note 2 3 3 3" xfId="3488"/>
    <cellStyle name="Note 2 3 3 3 2" xfId="4592"/>
    <cellStyle name="Note 2 3 3 4" xfId="5052"/>
    <cellStyle name="Note 2 3 3 4 2" xfId="7027"/>
    <cellStyle name="Note 2 3 3 5" xfId="5633"/>
    <cellStyle name="Note 2 3 3 6" xfId="7519"/>
    <cellStyle name="Note 2 3 4" xfId="1554"/>
    <cellStyle name="Note 2 3 4 2" xfId="8447"/>
    <cellStyle name="Note 2 3 5" xfId="1555"/>
    <cellStyle name="Note 2 3 5 2" xfId="2913"/>
    <cellStyle name="Note 2 3 5 3" xfId="8536"/>
    <cellStyle name="Note 2 3 6" xfId="3186"/>
    <cellStyle name="Note 2 3 6 2" xfId="4593"/>
    <cellStyle name="Note 2 3 6 3" xfId="7811"/>
    <cellStyle name="Note 2 3 7" xfId="4763"/>
    <cellStyle name="Note 2 3 7 2" xfId="7028"/>
    <cellStyle name="Note 2 3 8" xfId="5344"/>
    <cellStyle name="Note 2 3 9" xfId="7230"/>
    <cellStyle name="Note 2 4" xfId="1556"/>
    <cellStyle name="Note 2 4 2" xfId="1557"/>
    <cellStyle name="Note 2 4 2 2" xfId="1558"/>
    <cellStyle name="Note 2 4 2 2 2" xfId="1559"/>
    <cellStyle name="Note 2 4 2 2 2 2" xfId="2914"/>
    <cellStyle name="Note 2 4 2 2 2 3" xfId="8197"/>
    <cellStyle name="Note 2 4 2 2 3" xfId="3585"/>
    <cellStyle name="Note 2 4 2 2 3 2" xfId="4594"/>
    <cellStyle name="Note 2 4 2 2 4" xfId="5149"/>
    <cellStyle name="Note 2 4 2 2 4 2" xfId="7029"/>
    <cellStyle name="Note 2 4 2 2 5" xfId="5730"/>
    <cellStyle name="Note 2 4 2 2 6" xfId="7616"/>
    <cellStyle name="Note 2 4 2 3" xfId="1560"/>
    <cellStyle name="Note 2 4 2 3 2" xfId="2915"/>
    <cellStyle name="Note 2 4 2 3 3" xfId="7908"/>
    <cellStyle name="Note 2 4 2 4" xfId="3285"/>
    <cellStyle name="Note 2 4 2 4 2" xfId="4595"/>
    <cellStyle name="Note 2 4 2 5" xfId="4860"/>
    <cellStyle name="Note 2 4 2 5 2" xfId="7030"/>
    <cellStyle name="Note 2 4 2 6" xfId="5441"/>
    <cellStyle name="Note 2 4 2 7" xfId="7327"/>
    <cellStyle name="Note 2 4 3" xfId="1561"/>
    <cellStyle name="Note 2 4 3 2" xfId="1562"/>
    <cellStyle name="Note 2 4 3 2 2" xfId="2916"/>
    <cellStyle name="Note 2 4 3 2 3" xfId="8057"/>
    <cellStyle name="Note 2 4 3 3" xfId="3445"/>
    <cellStyle name="Note 2 4 3 3 2" xfId="4596"/>
    <cellStyle name="Note 2 4 3 4" xfId="5009"/>
    <cellStyle name="Note 2 4 3 4 2" xfId="7031"/>
    <cellStyle name="Note 2 4 3 5" xfId="5590"/>
    <cellStyle name="Note 2 4 3 6" xfId="7476"/>
    <cellStyle name="Note 2 4 4" xfId="1563"/>
    <cellStyle name="Note 2 4 4 2" xfId="2917"/>
    <cellStyle name="Note 2 4 4 3" xfId="7765"/>
    <cellStyle name="Note 2 4 5" xfId="3116"/>
    <cellStyle name="Note 2 4 5 2" xfId="4597"/>
    <cellStyle name="Note 2 4 6" xfId="4717"/>
    <cellStyle name="Note 2 4 6 2" xfId="7032"/>
    <cellStyle name="Note 2 4 7" xfId="5298"/>
    <cellStyle name="Note 2 4 8" xfId="7184"/>
    <cellStyle name="Note 2 5" xfId="1564"/>
    <cellStyle name="Note 2 5 2" xfId="1565"/>
    <cellStyle name="Note 2 5 2 2" xfId="1566"/>
    <cellStyle name="Note 2 5 2 2 2" xfId="1567"/>
    <cellStyle name="Note 2 5 2 2 2 2" xfId="2918"/>
    <cellStyle name="Note 2 5 2 2 2 3" xfId="8180"/>
    <cellStyle name="Note 2 5 2 2 3" xfId="3568"/>
    <cellStyle name="Note 2 5 2 2 3 2" xfId="4598"/>
    <cellStyle name="Note 2 5 2 2 4" xfId="5132"/>
    <cellStyle name="Note 2 5 2 2 4 2" xfId="7033"/>
    <cellStyle name="Note 2 5 2 2 5" xfId="5713"/>
    <cellStyle name="Note 2 5 2 2 6" xfId="7599"/>
    <cellStyle name="Note 2 5 2 3" xfId="1568"/>
    <cellStyle name="Note 2 5 2 3 2" xfId="2919"/>
    <cellStyle name="Note 2 5 2 3 3" xfId="7891"/>
    <cellStyle name="Note 2 5 2 4" xfId="3268"/>
    <cellStyle name="Note 2 5 2 4 2" xfId="4599"/>
    <cellStyle name="Note 2 5 2 5" xfId="4843"/>
    <cellStyle name="Note 2 5 2 5 2" xfId="7034"/>
    <cellStyle name="Note 2 5 2 6" xfId="5424"/>
    <cellStyle name="Note 2 5 2 7" xfId="7310"/>
    <cellStyle name="Note 2 5 3" xfId="1569"/>
    <cellStyle name="Note 2 5 3 2" xfId="1570"/>
    <cellStyle name="Note 2 5 3 2 2" xfId="2920"/>
    <cellStyle name="Note 2 5 3 2 3" xfId="8040"/>
    <cellStyle name="Note 2 5 3 3" xfId="3428"/>
    <cellStyle name="Note 2 5 3 3 2" xfId="4600"/>
    <cellStyle name="Note 2 5 3 4" xfId="4992"/>
    <cellStyle name="Note 2 5 3 4 2" xfId="7035"/>
    <cellStyle name="Note 2 5 3 5" xfId="5573"/>
    <cellStyle name="Note 2 5 3 6" xfId="7459"/>
    <cellStyle name="Note 2 5 4" xfId="1571"/>
    <cellStyle name="Note 2 5 4 2" xfId="2921"/>
    <cellStyle name="Note 2 5 4 3" xfId="7748"/>
    <cellStyle name="Note 2 5 5" xfId="3099"/>
    <cellStyle name="Note 2 5 5 2" xfId="4601"/>
    <cellStyle name="Note 2 5 6" xfId="4700"/>
    <cellStyle name="Note 2 5 6 2" xfId="7036"/>
    <cellStyle name="Note 2 5 7" xfId="5281"/>
    <cellStyle name="Note 2 5 8" xfId="7167"/>
    <cellStyle name="Note 2 6" xfId="1572"/>
    <cellStyle name="Note 2 6 2" xfId="1573"/>
    <cellStyle name="Note 2 6 2 2" xfId="1574"/>
    <cellStyle name="Note 2 6 2 2 2" xfId="1575"/>
    <cellStyle name="Note 2 6 2 2 2 2" xfId="2922"/>
    <cellStyle name="Note 2 6 2 2 2 3" xfId="8286"/>
    <cellStyle name="Note 2 6 2 2 3" xfId="3674"/>
    <cellStyle name="Note 2 6 2 2 3 2" xfId="4602"/>
    <cellStyle name="Note 2 6 2 2 4" xfId="5238"/>
    <cellStyle name="Note 2 6 2 2 4 2" xfId="7037"/>
    <cellStyle name="Note 2 6 2 2 5" xfId="5819"/>
    <cellStyle name="Note 2 6 2 2 6" xfId="7705"/>
    <cellStyle name="Note 2 6 2 3" xfId="1576"/>
    <cellStyle name="Note 2 6 2 3 2" xfId="2923"/>
    <cellStyle name="Note 2 6 2 3 3" xfId="7997"/>
    <cellStyle name="Note 2 6 2 4" xfId="3374"/>
    <cellStyle name="Note 2 6 2 4 2" xfId="4603"/>
    <cellStyle name="Note 2 6 2 5" xfId="4949"/>
    <cellStyle name="Note 2 6 2 5 2" xfId="7038"/>
    <cellStyle name="Note 2 6 2 6" xfId="5530"/>
    <cellStyle name="Note 2 6 2 7" xfId="7416"/>
    <cellStyle name="Note 2 6 3" xfId="1577"/>
    <cellStyle name="Note 2 6 3 2" xfId="1578"/>
    <cellStyle name="Note 2 6 3 2 2" xfId="2924"/>
    <cellStyle name="Note 2 6 3 2 3" xfId="8143"/>
    <cellStyle name="Note 2 6 3 3" xfId="3531"/>
    <cellStyle name="Note 2 6 3 3 2" xfId="4604"/>
    <cellStyle name="Note 2 6 3 4" xfId="5095"/>
    <cellStyle name="Note 2 6 3 4 2" xfId="7039"/>
    <cellStyle name="Note 2 6 3 5" xfId="5676"/>
    <cellStyle name="Note 2 6 3 6" xfId="7562"/>
    <cellStyle name="Note 2 6 4" xfId="1579"/>
    <cellStyle name="Note 2 6 4 2" xfId="2925"/>
    <cellStyle name="Note 2 6 4 3" xfId="7854"/>
    <cellStyle name="Note 2 6 5" xfId="3229"/>
    <cellStyle name="Note 2 6 5 2" xfId="4605"/>
    <cellStyle name="Note 2 6 6" xfId="4806"/>
    <cellStyle name="Note 2 6 6 2" xfId="7040"/>
    <cellStyle name="Note 2 6 7" xfId="5387"/>
    <cellStyle name="Note 2 6 8" xfId="7273"/>
    <cellStyle name="Note 2 7" xfId="1580"/>
    <cellStyle name="Note 2 7 2" xfId="1581"/>
    <cellStyle name="Note 2 7 2 2" xfId="1582"/>
    <cellStyle name="Note 2 7 2 2 2" xfId="2926"/>
    <cellStyle name="Note 2 7 2 2 3" xfId="8163"/>
    <cellStyle name="Note 2 7 2 3" xfId="3551"/>
    <cellStyle name="Note 2 7 2 3 2" xfId="4606"/>
    <cellStyle name="Note 2 7 2 4" xfId="5115"/>
    <cellStyle name="Note 2 7 2 4 2" xfId="7041"/>
    <cellStyle name="Note 2 7 2 5" xfId="5696"/>
    <cellStyle name="Note 2 7 2 6" xfId="7582"/>
    <cellStyle name="Note 2 7 3" xfId="1583"/>
    <cellStyle name="Note 2 7 3 2" xfId="2927"/>
    <cellStyle name="Note 2 7 3 3" xfId="7874"/>
    <cellStyle name="Note 2 7 4" xfId="3251"/>
    <cellStyle name="Note 2 7 4 2" xfId="4607"/>
    <cellStyle name="Note 2 7 5" xfId="4826"/>
    <cellStyle name="Note 2 7 5 2" xfId="7042"/>
    <cellStyle name="Note 2 7 6" xfId="5407"/>
    <cellStyle name="Note 2 7 7" xfId="7293"/>
    <cellStyle name="Note 2 8" xfId="1584"/>
    <cellStyle name="Note 2 8 2" xfId="1585"/>
    <cellStyle name="Note 2 8 2 2" xfId="2928"/>
    <cellStyle name="Note 2 8 2 3" xfId="8019"/>
    <cellStyle name="Note 2 8 3" xfId="3407"/>
    <cellStyle name="Note 2 8 3 2" xfId="4608"/>
    <cellStyle name="Note 2 8 4" xfId="4971"/>
    <cellStyle name="Note 2 8 4 2" xfId="7043"/>
    <cellStyle name="Note 2 8 5" xfId="5552"/>
    <cellStyle name="Note 2 8 6" xfId="7438"/>
    <cellStyle name="Note 2 9" xfId="1586"/>
    <cellStyle name="Note 2 9 2" xfId="4609"/>
    <cellStyle name="Note 2 9 3" xfId="8342"/>
    <cellStyle name="Note 3" xfId="1587"/>
    <cellStyle name="Note 3 2" xfId="1588"/>
    <cellStyle name="Note 3 2 2" xfId="1589"/>
    <cellStyle name="Note 3 2 2 2" xfId="1590"/>
    <cellStyle name="Note 3 2 2 2 2" xfId="1591"/>
    <cellStyle name="Note 3 2 2 2 2 2" xfId="2929"/>
    <cellStyle name="Note 3 2 2 2 2 3" xfId="8250"/>
    <cellStyle name="Note 3 2 2 2 3" xfId="3638"/>
    <cellStyle name="Note 3 2 2 2 3 2" xfId="4610"/>
    <cellStyle name="Note 3 2 2 2 4" xfId="5202"/>
    <cellStyle name="Note 3 2 2 2 4 2" xfId="7044"/>
    <cellStyle name="Note 3 2 2 2 5" xfId="5783"/>
    <cellStyle name="Note 3 2 2 2 6" xfId="7669"/>
    <cellStyle name="Note 3 2 2 3" xfId="1592"/>
    <cellStyle name="Note 3 2 2 3 2" xfId="2930"/>
    <cellStyle name="Note 3 2 2 3 3" xfId="7961"/>
    <cellStyle name="Note 3 2 2 4" xfId="3338"/>
    <cellStyle name="Note 3 2 2 4 2" xfId="4611"/>
    <cellStyle name="Note 3 2 2 5" xfId="4913"/>
    <cellStyle name="Note 3 2 2 5 2" xfId="7045"/>
    <cellStyle name="Note 3 2 2 6" xfId="5494"/>
    <cellStyle name="Note 3 2 2 7" xfId="7380"/>
    <cellStyle name="Note 3 2 3" xfId="1593"/>
    <cellStyle name="Note 3 2 3 2" xfId="1594"/>
    <cellStyle name="Note 3 2 3 2 2" xfId="2931"/>
    <cellStyle name="Note 3 2 3 2 3" xfId="8107"/>
    <cellStyle name="Note 3 2 3 3" xfId="3495"/>
    <cellStyle name="Note 3 2 3 3 2" xfId="4612"/>
    <cellStyle name="Note 3 2 3 4" xfId="5059"/>
    <cellStyle name="Note 3 2 3 4 2" xfId="7046"/>
    <cellStyle name="Note 3 2 3 5" xfId="5640"/>
    <cellStyle name="Note 3 2 3 6" xfId="7526"/>
    <cellStyle name="Note 3 2 4" xfId="1595"/>
    <cellStyle name="Note 3 2 4 2" xfId="2932"/>
    <cellStyle name="Note 3 2 4 3" xfId="8454"/>
    <cellStyle name="Note 3 2 5" xfId="3193"/>
    <cellStyle name="Note 3 2 5 2" xfId="4613"/>
    <cellStyle name="Note 3 2 5 3" xfId="8543"/>
    <cellStyle name="Note 3 2 6" xfId="4770"/>
    <cellStyle name="Note 3 2 6 2" xfId="7047"/>
    <cellStyle name="Note 3 2 6 3" xfId="7818"/>
    <cellStyle name="Note 3 2 7" xfId="5351"/>
    <cellStyle name="Note 3 2 8" xfId="7237"/>
    <cellStyle name="Note 3 3" xfId="1596"/>
    <cellStyle name="Note 3 3 2" xfId="1597"/>
    <cellStyle name="Note 3 3 2 2" xfId="1598"/>
    <cellStyle name="Note 3 3 2 2 2" xfId="2933"/>
    <cellStyle name="Note 3 3 2 2 3" xfId="8204"/>
    <cellStyle name="Note 3 3 2 3" xfId="3592"/>
    <cellStyle name="Note 3 3 2 3 2" xfId="4614"/>
    <cellStyle name="Note 3 3 2 4" xfId="5156"/>
    <cellStyle name="Note 3 3 2 4 2" xfId="7048"/>
    <cellStyle name="Note 3 3 2 5" xfId="5737"/>
    <cellStyle name="Note 3 3 2 6" xfId="7623"/>
    <cellStyle name="Note 3 3 3" xfId="1599"/>
    <cellStyle name="Note 3 3 3 2" xfId="2934"/>
    <cellStyle name="Note 3 3 3 3" xfId="7915"/>
    <cellStyle name="Note 3 3 4" xfId="3292"/>
    <cellStyle name="Note 3 3 4 2" xfId="4615"/>
    <cellStyle name="Note 3 3 5" xfId="4867"/>
    <cellStyle name="Note 3 3 5 2" xfId="7049"/>
    <cellStyle name="Note 3 3 6" xfId="5448"/>
    <cellStyle name="Note 3 3 7" xfId="7334"/>
    <cellStyle name="Note 3 4" xfId="1600"/>
    <cellStyle name="Note 3 4 2" xfId="1601"/>
    <cellStyle name="Note 3 4 2 2" xfId="2935"/>
    <cellStyle name="Note 3 4 2 3" xfId="8061"/>
    <cellStyle name="Note 3 4 3" xfId="3449"/>
    <cellStyle name="Note 3 4 3 2" xfId="4616"/>
    <cellStyle name="Note 3 4 4" xfId="5013"/>
    <cellStyle name="Note 3 4 4 2" xfId="7050"/>
    <cellStyle name="Note 3 4 5" xfId="5594"/>
    <cellStyle name="Note 3 4 6" xfId="7480"/>
    <cellStyle name="Note 3 5" xfId="1602"/>
    <cellStyle name="Note 3 5 2" xfId="2936"/>
    <cellStyle name="Note 3 5 3" xfId="8408"/>
    <cellStyle name="Note 3 6" xfId="3124"/>
    <cellStyle name="Note 3 6 2" xfId="4617"/>
    <cellStyle name="Note 3 6 3" xfId="8497"/>
    <cellStyle name="Note 3 7" xfId="4724"/>
    <cellStyle name="Note 3 7 2" xfId="7051"/>
    <cellStyle name="Note 3 7 3" xfId="7772"/>
    <cellStyle name="Note 3 8" xfId="5305"/>
    <cellStyle name="Note 3 9" xfId="7191"/>
    <cellStyle name="Note 4" xfId="8588"/>
    <cellStyle name="Output" xfId="13" builtinId="21" customBuiltin="1"/>
    <cellStyle name="Output 10" xfId="1604"/>
    <cellStyle name="Output 11" xfId="1605"/>
    <cellStyle name="Output 12" xfId="1787"/>
    <cellStyle name="Output 12 2" xfId="7052"/>
    <cellStyle name="Output 13" xfId="2937"/>
    <cellStyle name="Output 14" xfId="1603"/>
    <cellStyle name="Output 2" xfId="1606"/>
    <cellStyle name="Output 2 2" xfId="8621"/>
    <cellStyle name="Output 3" xfId="1607"/>
    <cellStyle name="Output 3 2" xfId="1608"/>
    <cellStyle name="Output 4" xfId="1609"/>
    <cellStyle name="Output 4 2" xfId="4619"/>
    <cellStyle name="Output 4 3" xfId="4618"/>
    <cellStyle name="Output 5" xfId="1610"/>
    <cellStyle name="Output 5 2" xfId="1611"/>
    <cellStyle name="Output 6" xfId="1612"/>
    <cellStyle name="Output 7" xfId="1613"/>
    <cellStyle name="Output 8" xfId="1614"/>
    <cellStyle name="Output 9" xfId="1615"/>
    <cellStyle name="Percent" xfId="3" builtinId="5"/>
    <cellStyle name="Percent 10" xfId="8587"/>
    <cellStyle name="Percent 2" xfId="47"/>
    <cellStyle name="Percent 2 10" xfId="1617"/>
    <cellStyle name="Percent 2 11" xfId="1618"/>
    <cellStyle name="Percent 2 11 2" xfId="4620"/>
    <cellStyle name="Percent 2 11 3" xfId="8344"/>
    <cellStyle name="Percent 2 12" xfId="1619"/>
    <cellStyle name="Percent 2 12 2" xfId="4622"/>
    <cellStyle name="Percent 2 12 3" xfId="4621"/>
    <cellStyle name="Percent 2 12 4" xfId="8402"/>
    <cellStyle name="Percent 2 13" xfId="1620"/>
    <cellStyle name="Percent 2 13 2" xfId="8491"/>
    <cellStyle name="Percent 2 14" xfId="1621"/>
    <cellStyle name="Percent 2 14 2" xfId="1622"/>
    <cellStyle name="Percent 2 14 2 2" xfId="2940"/>
    <cellStyle name="Percent 2 14 3" xfId="2939"/>
    <cellStyle name="Percent 2 14 4" xfId="8580"/>
    <cellStyle name="Percent 2 15" xfId="1623"/>
    <cellStyle name="Percent 2 15 2" xfId="2941"/>
    <cellStyle name="Percent 2 15 3" xfId="7732"/>
    <cellStyle name="Percent 2 16" xfId="1624"/>
    <cellStyle name="Percent 2 16 2" xfId="2942"/>
    <cellStyle name="Percent 2 17" xfId="1625"/>
    <cellStyle name="Percent 2 17 2" xfId="2943"/>
    <cellStyle name="Percent 2 18" xfId="1626"/>
    <cellStyle name="Percent 2 18 2" xfId="2944"/>
    <cellStyle name="Percent 2 19" xfId="1627"/>
    <cellStyle name="Percent 2 19 2" xfId="2945"/>
    <cellStyle name="Percent 2 2" xfId="1628"/>
    <cellStyle name="Percent 2 2 10" xfId="2946"/>
    <cellStyle name="Percent 2 2 11" xfId="3023"/>
    <cellStyle name="Percent 2 2 11 2" xfId="4623"/>
    <cellStyle name="Percent 2 2 11 3" xfId="7053"/>
    <cellStyle name="Percent 2 2 12" xfId="3153"/>
    <cellStyle name="Percent 2 2 13" xfId="4741"/>
    <cellStyle name="Percent 2 2 14" xfId="5322"/>
    <cellStyle name="Percent 2 2 15" xfId="7208"/>
    <cellStyle name="Percent 2 2 2" xfId="1629"/>
    <cellStyle name="Percent 2 2 2 2" xfId="1630"/>
    <cellStyle name="Percent 2 2 2 2 2" xfId="1631"/>
    <cellStyle name="Percent 2 2 2 2 2 2" xfId="1632"/>
    <cellStyle name="Percent 2 2 2 2 2 2 2" xfId="2947"/>
    <cellStyle name="Percent 2 2 2 2 2 2 3" xfId="8267"/>
    <cellStyle name="Percent 2 2 2 2 2 3" xfId="3655"/>
    <cellStyle name="Percent 2 2 2 2 2 3 2" xfId="4624"/>
    <cellStyle name="Percent 2 2 2 2 2 4" xfId="5219"/>
    <cellStyle name="Percent 2 2 2 2 2 4 2" xfId="7054"/>
    <cellStyle name="Percent 2 2 2 2 2 5" xfId="5800"/>
    <cellStyle name="Percent 2 2 2 2 2 6" xfId="7686"/>
    <cellStyle name="Percent 2 2 2 2 3" xfId="1633"/>
    <cellStyle name="Percent 2 2 2 2 3 2" xfId="2948"/>
    <cellStyle name="Percent 2 2 2 2 3 3" xfId="7978"/>
    <cellStyle name="Percent 2 2 2 2 4" xfId="3355"/>
    <cellStyle name="Percent 2 2 2 2 4 2" xfId="4625"/>
    <cellStyle name="Percent 2 2 2 2 5" xfId="4930"/>
    <cellStyle name="Percent 2 2 2 2 5 2" xfId="7055"/>
    <cellStyle name="Percent 2 2 2 2 6" xfId="5511"/>
    <cellStyle name="Percent 2 2 2 2 7" xfId="7397"/>
    <cellStyle name="Percent 2 2 2 3" xfId="1634"/>
    <cellStyle name="Percent 2 2 2 3 2" xfId="1635"/>
    <cellStyle name="Percent 2 2 2 3 2 2" xfId="2949"/>
    <cellStyle name="Percent 2 2 2 3 2 3" xfId="8124"/>
    <cellStyle name="Percent 2 2 2 3 3" xfId="3512"/>
    <cellStyle name="Percent 2 2 2 3 3 2" xfId="4626"/>
    <cellStyle name="Percent 2 2 2 3 4" xfId="5076"/>
    <cellStyle name="Percent 2 2 2 3 4 2" xfId="7056"/>
    <cellStyle name="Percent 2 2 2 3 5" xfId="5657"/>
    <cellStyle name="Percent 2 2 2 3 6" xfId="7543"/>
    <cellStyle name="Percent 2 2 2 4" xfId="1636"/>
    <cellStyle name="Percent 2 2 2 4 2" xfId="8471"/>
    <cellStyle name="Percent 2 2 2 5" xfId="1637"/>
    <cellStyle name="Percent 2 2 2 5 2" xfId="2950"/>
    <cellStyle name="Percent 2 2 2 5 3" xfId="8560"/>
    <cellStyle name="Percent 2 2 2 6" xfId="3210"/>
    <cellStyle name="Percent 2 2 2 6 2" xfId="4627"/>
    <cellStyle name="Percent 2 2 2 6 3" xfId="7835"/>
    <cellStyle name="Percent 2 2 2 7" xfId="4787"/>
    <cellStyle name="Percent 2 2 2 7 2" xfId="7057"/>
    <cellStyle name="Percent 2 2 2 8" xfId="5368"/>
    <cellStyle name="Percent 2 2 2 9" xfId="7254"/>
    <cellStyle name="Percent 2 2 3" xfId="1638"/>
    <cellStyle name="Percent 2 2 3 2" xfId="1639"/>
    <cellStyle name="Percent 2 2 3 2 2" xfId="1640"/>
    <cellStyle name="Percent 2 2 3 2 2 2" xfId="2951"/>
    <cellStyle name="Percent 2 2 3 2 2 3" xfId="8221"/>
    <cellStyle name="Percent 2 2 3 2 3" xfId="3609"/>
    <cellStyle name="Percent 2 2 3 2 3 2" xfId="4628"/>
    <cellStyle name="Percent 2 2 3 2 4" xfId="5173"/>
    <cellStyle name="Percent 2 2 3 2 4 2" xfId="7058"/>
    <cellStyle name="Percent 2 2 3 2 5" xfId="5754"/>
    <cellStyle name="Percent 2 2 3 2 6" xfId="7640"/>
    <cellStyle name="Percent 2 2 3 3" xfId="1641"/>
    <cellStyle name="Percent 2 2 3 3 2" xfId="2952"/>
    <cellStyle name="Percent 2 2 3 3 3" xfId="7932"/>
    <cellStyle name="Percent 2 2 3 4" xfId="3309"/>
    <cellStyle name="Percent 2 2 3 4 2" xfId="4629"/>
    <cellStyle name="Percent 2 2 3 5" xfId="4884"/>
    <cellStyle name="Percent 2 2 3 5 2" xfId="7059"/>
    <cellStyle name="Percent 2 2 3 6" xfId="5465"/>
    <cellStyle name="Percent 2 2 3 7" xfId="7351"/>
    <cellStyle name="Percent 2 2 4" xfId="1642"/>
    <cellStyle name="Percent 2 2 4 2" xfId="1643"/>
    <cellStyle name="Percent 2 2 4 2 2" xfId="2954"/>
    <cellStyle name="Percent 2 2 4 2 3" xfId="8078"/>
    <cellStyle name="Percent 2 2 4 3" xfId="3466"/>
    <cellStyle name="Percent 2 2 4 3 2" xfId="4630"/>
    <cellStyle name="Percent 2 2 4 4" xfId="5030"/>
    <cellStyle name="Percent 2 2 4 4 2" xfId="7060"/>
    <cellStyle name="Percent 2 2 4 5" xfId="5611"/>
    <cellStyle name="Percent 2 2 4 6" xfId="7497"/>
    <cellStyle name="Percent 2 2 5" xfId="1644"/>
    <cellStyle name="Percent 2 2 5 2" xfId="1645"/>
    <cellStyle name="Percent 2 2 5 2 2" xfId="2956"/>
    <cellStyle name="Percent 2 2 5 3" xfId="2955"/>
    <cellStyle name="Percent 2 2 5 4" xfId="8345"/>
    <cellStyle name="Percent 2 2 6" xfId="1646"/>
    <cellStyle name="Percent 2 2 6 2" xfId="8425"/>
    <cellStyle name="Percent 2 2 7" xfId="1647"/>
    <cellStyle name="Percent 2 2 7 2" xfId="2957"/>
    <cellStyle name="Percent 2 2 7 3" xfId="8514"/>
    <cellStyle name="Percent 2 2 8" xfId="1648"/>
    <cellStyle name="Percent 2 2 8 2" xfId="2958"/>
    <cellStyle name="Percent 2 2 8 3" xfId="7789"/>
    <cellStyle name="Percent 2 2 9" xfId="1833"/>
    <cellStyle name="Percent 2 2 9 2" xfId="4631"/>
    <cellStyle name="Percent 2 2 9 3" xfId="7061"/>
    <cellStyle name="Percent 2 20" xfId="1649"/>
    <cellStyle name="Percent 2 20 2" xfId="2959"/>
    <cellStyle name="Percent 2 21" xfId="1788"/>
    <cellStyle name="Percent 2 21 2" xfId="3016"/>
    <cellStyle name="Percent 2 21 3" xfId="4632"/>
    <cellStyle name="Percent 2 21 4" xfId="7062"/>
    <cellStyle name="Percent 2 22" xfId="1815"/>
    <cellStyle name="Percent 2 22 2" xfId="4633"/>
    <cellStyle name="Percent 2 22 3" xfId="7063"/>
    <cellStyle name="Percent 2 23" xfId="2938"/>
    <cellStyle name="Percent 2 24" xfId="3081"/>
    <cellStyle name="Percent 2 25" xfId="4684"/>
    <cellStyle name="Percent 2 26" xfId="5265"/>
    <cellStyle name="Percent 2 27" xfId="7134"/>
    <cellStyle name="Percent 2 28" xfId="7151"/>
    <cellStyle name="Percent 2 29" xfId="1616"/>
    <cellStyle name="Percent 2 3" xfId="1650"/>
    <cellStyle name="Percent 2 3 2" xfId="1651"/>
    <cellStyle name="Percent 2 3 2 2" xfId="1652"/>
    <cellStyle name="Percent 2 3 2 2 2" xfId="1653"/>
    <cellStyle name="Percent 2 3 2 2 2 2" xfId="2960"/>
    <cellStyle name="Percent 2 3 2 2 2 3" xfId="8244"/>
    <cellStyle name="Percent 2 3 2 2 3" xfId="3632"/>
    <cellStyle name="Percent 2 3 2 2 3 2" xfId="4634"/>
    <cellStyle name="Percent 2 3 2 2 4" xfId="5196"/>
    <cellStyle name="Percent 2 3 2 2 4 2" xfId="7064"/>
    <cellStyle name="Percent 2 3 2 2 5" xfId="5777"/>
    <cellStyle name="Percent 2 3 2 2 6" xfId="7663"/>
    <cellStyle name="Percent 2 3 2 3" xfId="1654"/>
    <cellStyle name="Percent 2 3 2 3 2" xfId="2961"/>
    <cellStyle name="Percent 2 3 2 3 3" xfId="7955"/>
    <cellStyle name="Percent 2 3 2 4" xfId="3332"/>
    <cellStyle name="Percent 2 3 2 4 2" xfId="4635"/>
    <cellStyle name="Percent 2 3 2 5" xfId="4907"/>
    <cellStyle name="Percent 2 3 2 5 2" xfId="7065"/>
    <cellStyle name="Percent 2 3 2 6" xfId="5488"/>
    <cellStyle name="Percent 2 3 2 7" xfId="7374"/>
    <cellStyle name="Percent 2 3 3" xfId="1655"/>
    <cellStyle name="Percent 2 3 3 2" xfId="1656"/>
    <cellStyle name="Percent 2 3 3 2 2" xfId="2962"/>
    <cellStyle name="Percent 2 3 3 2 3" xfId="8101"/>
    <cellStyle name="Percent 2 3 3 3" xfId="3489"/>
    <cellStyle name="Percent 2 3 3 3 2" xfId="4636"/>
    <cellStyle name="Percent 2 3 3 4" xfId="5053"/>
    <cellStyle name="Percent 2 3 3 4 2" xfId="7066"/>
    <cellStyle name="Percent 2 3 3 5" xfId="5634"/>
    <cellStyle name="Percent 2 3 3 6" xfId="7520"/>
    <cellStyle name="Percent 2 3 4" xfId="1657"/>
    <cellStyle name="Percent 2 3 4 2" xfId="4637"/>
    <cellStyle name="Percent 2 3 4 3" xfId="8448"/>
    <cellStyle name="Percent 2 3 5" xfId="1658"/>
    <cellStyle name="Percent 2 3 5 2" xfId="2963"/>
    <cellStyle name="Percent 2 3 5 3" xfId="8537"/>
    <cellStyle name="Percent 2 3 6" xfId="3187"/>
    <cellStyle name="Percent 2 3 6 2" xfId="7067"/>
    <cellStyle name="Percent 2 3 6 3" xfId="7812"/>
    <cellStyle name="Percent 2 3 7" xfId="4764"/>
    <cellStyle name="Percent 2 3 8" xfId="5345"/>
    <cellStyle name="Percent 2 3 9" xfId="7231"/>
    <cellStyle name="Percent 2 4" xfId="1659"/>
    <cellStyle name="Percent 2 4 2" xfId="1660"/>
    <cellStyle name="Percent 2 4 2 2" xfId="1661"/>
    <cellStyle name="Percent 2 4 2 2 2" xfId="1662"/>
    <cellStyle name="Percent 2 4 2 2 2 2" xfId="2964"/>
    <cellStyle name="Percent 2 4 2 2 2 3" xfId="8198"/>
    <cellStyle name="Percent 2 4 2 2 3" xfId="3586"/>
    <cellStyle name="Percent 2 4 2 2 3 2" xfId="4638"/>
    <cellStyle name="Percent 2 4 2 2 4" xfId="5150"/>
    <cellStyle name="Percent 2 4 2 2 4 2" xfId="7068"/>
    <cellStyle name="Percent 2 4 2 2 5" xfId="5731"/>
    <cellStyle name="Percent 2 4 2 2 6" xfId="7617"/>
    <cellStyle name="Percent 2 4 2 3" xfId="1663"/>
    <cellStyle name="Percent 2 4 2 3 2" xfId="2965"/>
    <cellStyle name="Percent 2 4 2 3 3" xfId="7909"/>
    <cellStyle name="Percent 2 4 2 4" xfId="3286"/>
    <cellStyle name="Percent 2 4 2 4 2" xfId="4639"/>
    <cellStyle name="Percent 2 4 2 5" xfId="4861"/>
    <cellStyle name="Percent 2 4 2 5 2" xfId="7069"/>
    <cellStyle name="Percent 2 4 2 6" xfId="5442"/>
    <cellStyle name="Percent 2 4 2 7" xfId="7328"/>
    <cellStyle name="Percent 2 4 3" xfId="1664"/>
    <cellStyle name="Percent 2 4 3 2" xfId="1665"/>
    <cellStyle name="Percent 2 4 3 2 2" xfId="2966"/>
    <cellStyle name="Percent 2 4 3 2 3" xfId="8058"/>
    <cellStyle name="Percent 2 4 3 3" xfId="3446"/>
    <cellStyle name="Percent 2 4 3 3 2" xfId="4640"/>
    <cellStyle name="Percent 2 4 3 4" xfId="5010"/>
    <cellStyle name="Percent 2 4 3 4 2" xfId="7070"/>
    <cellStyle name="Percent 2 4 3 5" xfId="5591"/>
    <cellStyle name="Percent 2 4 3 6" xfId="7477"/>
    <cellStyle name="Percent 2 4 4" xfId="1666"/>
    <cellStyle name="Percent 2 4 4 2" xfId="7766"/>
    <cellStyle name="Percent 2 4 5" xfId="1667"/>
    <cellStyle name="Percent 2 4 5 2" xfId="2967"/>
    <cellStyle name="Percent 2 4 6" xfId="3117"/>
    <cellStyle name="Percent 2 4 6 2" xfId="4641"/>
    <cellStyle name="Percent 2 4 7" xfId="4718"/>
    <cellStyle name="Percent 2 4 7 2" xfId="7071"/>
    <cellStyle name="Percent 2 4 8" xfId="5299"/>
    <cellStyle name="Percent 2 4 9" xfId="7185"/>
    <cellStyle name="Percent 2 5" xfId="1668"/>
    <cellStyle name="Percent 2 5 2" xfId="1669"/>
    <cellStyle name="Percent 2 5 2 2" xfId="1670"/>
    <cellStyle name="Percent 2 5 2 2 2" xfId="1671"/>
    <cellStyle name="Percent 2 5 2 2 2 2" xfId="2968"/>
    <cellStyle name="Percent 2 5 2 2 2 3" xfId="8181"/>
    <cellStyle name="Percent 2 5 2 2 3" xfId="3569"/>
    <cellStyle name="Percent 2 5 2 2 3 2" xfId="4642"/>
    <cellStyle name="Percent 2 5 2 2 4" xfId="5133"/>
    <cellStyle name="Percent 2 5 2 2 4 2" xfId="7072"/>
    <cellStyle name="Percent 2 5 2 2 5" xfId="5714"/>
    <cellStyle name="Percent 2 5 2 2 6" xfId="7600"/>
    <cellStyle name="Percent 2 5 2 3" xfId="1672"/>
    <cellStyle name="Percent 2 5 2 3 2" xfId="2969"/>
    <cellStyle name="Percent 2 5 2 3 3" xfId="7892"/>
    <cellStyle name="Percent 2 5 2 4" xfId="3269"/>
    <cellStyle name="Percent 2 5 2 4 2" xfId="4643"/>
    <cellStyle name="Percent 2 5 2 5" xfId="4844"/>
    <cellStyle name="Percent 2 5 2 5 2" xfId="7073"/>
    <cellStyle name="Percent 2 5 2 6" xfId="5425"/>
    <cellStyle name="Percent 2 5 2 7" xfId="7311"/>
    <cellStyle name="Percent 2 5 3" xfId="1673"/>
    <cellStyle name="Percent 2 5 3 2" xfId="1674"/>
    <cellStyle name="Percent 2 5 3 2 2" xfId="2970"/>
    <cellStyle name="Percent 2 5 3 2 3" xfId="8041"/>
    <cellStyle name="Percent 2 5 3 3" xfId="3429"/>
    <cellStyle name="Percent 2 5 3 3 2" xfId="4644"/>
    <cellStyle name="Percent 2 5 3 4" xfId="4993"/>
    <cellStyle name="Percent 2 5 3 4 2" xfId="7074"/>
    <cellStyle name="Percent 2 5 3 5" xfId="5574"/>
    <cellStyle name="Percent 2 5 3 6" xfId="7460"/>
    <cellStyle name="Percent 2 5 4" xfId="1675"/>
    <cellStyle name="Percent 2 5 4 2" xfId="7749"/>
    <cellStyle name="Percent 2 5 5" xfId="1676"/>
    <cellStyle name="Percent 2 5 5 2" xfId="2971"/>
    <cellStyle name="Percent 2 5 6" xfId="3100"/>
    <cellStyle name="Percent 2 5 6 2" xfId="4645"/>
    <cellStyle name="Percent 2 5 7" xfId="4701"/>
    <cellStyle name="Percent 2 5 7 2" xfId="7075"/>
    <cellStyle name="Percent 2 5 8" xfId="5282"/>
    <cellStyle name="Percent 2 5 9" xfId="7168"/>
    <cellStyle name="Percent 2 6" xfId="1677"/>
    <cellStyle name="Percent 2 6 2" xfId="1678"/>
    <cellStyle name="Percent 2 6 2 2" xfId="1679"/>
    <cellStyle name="Percent 2 6 2 2 2" xfId="1680"/>
    <cellStyle name="Percent 2 6 2 2 2 2" xfId="2972"/>
    <cellStyle name="Percent 2 6 2 2 2 3" xfId="8287"/>
    <cellStyle name="Percent 2 6 2 2 3" xfId="3675"/>
    <cellStyle name="Percent 2 6 2 2 3 2" xfId="4646"/>
    <cellStyle name="Percent 2 6 2 2 4" xfId="5239"/>
    <cellStyle name="Percent 2 6 2 2 4 2" xfId="7076"/>
    <cellStyle name="Percent 2 6 2 2 5" xfId="5820"/>
    <cellStyle name="Percent 2 6 2 2 6" xfId="7706"/>
    <cellStyle name="Percent 2 6 2 3" xfId="1681"/>
    <cellStyle name="Percent 2 6 2 3 2" xfId="2973"/>
    <cellStyle name="Percent 2 6 2 3 3" xfId="7998"/>
    <cellStyle name="Percent 2 6 2 4" xfId="3375"/>
    <cellStyle name="Percent 2 6 2 4 2" xfId="4647"/>
    <cellStyle name="Percent 2 6 2 5" xfId="4950"/>
    <cellStyle name="Percent 2 6 2 5 2" xfId="7077"/>
    <cellStyle name="Percent 2 6 2 6" xfId="5531"/>
    <cellStyle name="Percent 2 6 2 7" xfId="7417"/>
    <cellStyle name="Percent 2 6 3" xfId="1682"/>
    <cellStyle name="Percent 2 6 3 2" xfId="1683"/>
    <cellStyle name="Percent 2 6 3 2 2" xfId="2974"/>
    <cellStyle name="Percent 2 6 3 2 3" xfId="8144"/>
    <cellStyle name="Percent 2 6 3 3" xfId="3532"/>
    <cellStyle name="Percent 2 6 3 3 2" xfId="4648"/>
    <cellStyle name="Percent 2 6 3 4" xfId="5096"/>
    <cellStyle name="Percent 2 6 3 4 2" xfId="7078"/>
    <cellStyle name="Percent 2 6 3 5" xfId="5677"/>
    <cellStyle name="Percent 2 6 3 6" xfId="7563"/>
    <cellStyle name="Percent 2 6 4" xfId="1684"/>
    <cellStyle name="Percent 2 6 4 2" xfId="7855"/>
    <cellStyle name="Percent 2 6 5" xfId="1685"/>
    <cellStyle name="Percent 2 6 5 2" xfId="2975"/>
    <cellStyle name="Percent 2 6 6" xfId="3230"/>
    <cellStyle name="Percent 2 6 6 2" xfId="4649"/>
    <cellStyle name="Percent 2 6 7" xfId="4807"/>
    <cellStyle name="Percent 2 6 7 2" xfId="7079"/>
    <cellStyle name="Percent 2 6 8" xfId="5388"/>
    <cellStyle name="Percent 2 6 9" xfId="7274"/>
    <cellStyle name="Percent 2 7" xfId="1686"/>
    <cellStyle name="Percent 2 7 2" xfId="1687"/>
    <cellStyle name="Percent 2 7 2 2" xfId="1688"/>
    <cellStyle name="Percent 2 7 2 2 2" xfId="2976"/>
    <cellStyle name="Percent 2 7 2 2 3" xfId="8164"/>
    <cellStyle name="Percent 2 7 2 3" xfId="3552"/>
    <cellStyle name="Percent 2 7 2 3 2" xfId="4650"/>
    <cellStyle name="Percent 2 7 2 4" xfId="5116"/>
    <cellStyle name="Percent 2 7 2 4 2" xfId="7080"/>
    <cellStyle name="Percent 2 7 2 5" xfId="5697"/>
    <cellStyle name="Percent 2 7 2 6" xfId="7583"/>
    <cellStyle name="Percent 2 7 3" xfId="1689"/>
    <cellStyle name="Percent 2 7 3 2" xfId="2977"/>
    <cellStyle name="Percent 2 7 3 3" xfId="7875"/>
    <cellStyle name="Percent 2 7 4" xfId="3252"/>
    <cellStyle name="Percent 2 7 4 2" xfId="4651"/>
    <cellStyle name="Percent 2 7 5" xfId="4827"/>
    <cellStyle name="Percent 2 7 5 2" xfId="7081"/>
    <cellStyle name="Percent 2 7 6" xfId="5408"/>
    <cellStyle name="Percent 2 7 7" xfId="7294"/>
    <cellStyle name="Percent 2 8" xfId="1690"/>
    <cellStyle name="Percent 2 8 2" xfId="1691"/>
    <cellStyle name="Percent 2 8 2 2" xfId="2978"/>
    <cellStyle name="Percent 2 8 2 3" xfId="8021"/>
    <cellStyle name="Percent 2 8 3" xfId="3409"/>
    <cellStyle name="Percent 2 8 3 2" xfId="4652"/>
    <cellStyle name="Percent 2 8 4" xfId="4973"/>
    <cellStyle name="Percent 2 8 4 2" xfId="7082"/>
    <cellStyle name="Percent 2 8 5" xfId="5554"/>
    <cellStyle name="Percent 2 8 6" xfId="7440"/>
    <cellStyle name="Percent 2 9" xfId="1692"/>
    <cellStyle name="Percent 2 9 2" xfId="1693"/>
    <cellStyle name="Percent 2 9 2 2" xfId="2979"/>
    <cellStyle name="Percent 2 9 2 3" xfId="8026"/>
    <cellStyle name="Percent 2 9 3" xfId="3414"/>
    <cellStyle name="Percent 2 9 3 2" xfId="4653"/>
    <cellStyle name="Percent 2 9 4" xfId="4978"/>
    <cellStyle name="Percent 2 9 4 2" xfId="7083"/>
    <cellStyle name="Percent 2 9 5" xfId="5559"/>
    <cellStyle name="Percent 2 9 6" xfId="7445"/>
    <cellStyle name="Percent 3" xfId="1694"/>
    <cellStyle name="Percent 3 2" xfId="1695"/>
    <cellStyle name="Percent 3 3" xfId="1696"/>
    <cellStyle name="Percent 3 4" xfId="8665"/>
    <cellStyle name="Percent 4" xfId="1697"/>
    <cellStyle name="Percent 4 2" xfId="1698"/>
    <cellStyle name="Percent 4 3" xfId="4654"/>
    <cellStyle name="Percent 5" xfId="1699"/>
    <cellStyle name="Percent 6" xfId="1700"/>
    <cellStyle name="Percent 6 2" xfId="1701"/>
    <cellStyle name="Percent 6 2 2" xfId="1702"/>
    <cellStyle name="Percent 6 2 2 2" xfId="1703"/>
    <cellStyle name="Percent 6 2 2 2 2" xfId="2984"/>
    <cellStyle name="Percent 6 2 2 2 3" xfId="8227"/>
    <cellStyle name="Percent 6 2 2 3" xfId="3615"/>
    <cellStyle name="Percent 6 2 2 3 2" xfId="4655"/>
    <cellStyle name="Percent 6 2 2 4" xfId="5179"/>
    <cellStyle name="Percent 6 2 2 4 2" xfId="7084"/>
    <cellStyle name="Percent 6 2 2 5" xfId="5760"/>
    <cellStyle name="Percent 6 2 2 6" xfId="7646"/>
    <cellStyle name="Percent 6 2 3" xfId="1704"/>
    <cellStyle name="Percent 6 2 3 2" xfId="2985"/>
    <cellStyle name="Percent 6 2 3 3" xfId="7938"/>
    <cellStyle name="Percent 6 2 4" xfId="3315"/>
    <cellStyle name="Percent 6 2 4 2" xfId="4656"/>
    <cellStyle name="Percent 6 2 5" xfId="4890"/>
    <cellStyle name="Percent 6 2 5 2" xfId="7085"/>
    <cellStyle name="Percent 6 2 6" xfId="5471"/>
    <cellStyle name="Percent 6 2 7" xfId="7357"/>
    <cellStyle name="Percent 6 3" xfId="1705"/>
    <cellStyle name="Percent 6 3 2" xfId="1706"/>
    <cellStyle name="Percent 6 3 2 2" xfId="2986"/>
    <cellStyle name="Percent 6 3 2 3" xfId="8084"/>
    <cellStyle name="Percent 6 3 3" xfId="3472"/>
    <cellStyle name="Percent 6 3 3 2" xfId="4657"/>
    <cellStyle name="Percent 6 3 4" xfId="5036"/>
    <cellStyle name="Percent 6 3 4 2" xfId="7086"/>
    <cellStyle name="Percent 6 3 5" xfId="5617"/>
    <cellStyle name="Percent 6 3 6" xfId="7503"/>
    <cellStyle name="Percent 6 4" xfId="1707"/>
    <cellStyle name="Percent 6 4 2" xfId="2987"/>
    <cellStyle name="Percent 6 4 3" xfId="8431"/>
    <cellStyle name="Percent 6 5" xfId="3167"/>
    <cellStyle name="Percent 6 5 2" xfId="4658"/>
    <cellStyle name="Percent 6 5 3" xfId="8520"/>
    <cellStyle name="Percent 6 6" xfId="4747"/>
    <cellStyle name="Percent 6 6 2" xfId="7087"/>
    <cellStyle name="Percent 6 6 3" xfId="7795"/>
    <cellStyle name="Percent 6 7" xfId="5328"/>
    <cellStyle name="Percent 6 8" xfId="7214"/>
    <cellStyle name="Percent 7" xfId="1708"/>
    <cellStyle name="Percent 8" xfId="1709"/>
    <cellStyle name="Percent 8 2" xfId="1710"/>
    <cellStyle name="Percent 8 3" xfId="4659"/>
    <cellStyle name="Percent 9" xfId="1813"/>
    <cellStyle name="Percent 9 2" xfId="4661"/>
    <cellStyle name="Percent 9 3" xfId="4660"/>
    <cellStyle name="SAPBEXaggData" xfId="8346"/>
    <cellStyle name="SAPBEXaggDataEmph" xfId="8347"/>
    <cellStyle name="SAPBEXaggItem" xfId="8348"/>
    <cellStyle name="SAPBEXaggItemX" xfId="8349"/>
    <cellStyle name="SAPBEXchaText" xfId="8350"/>
    <cellStyle name="SAPBEXexcBad7" xfId="8351"/>
    <cellStyle name="SAPBEXexcBad8" xfId="8352"/>
    <cellStyle name="SAPBEXexcBad9" xfId="8353"/>
    <cellStyle name="SAPBEXexcCritical4" xfId="8354"/>
    <cellStyle name="SAPBEXexcCritical5" xfId="8355"/>
    <cellStyle name="SAPBEXexcCritical6" xfId="8356"/>
    <cellStyle name="SAPBEXexcGood1" xfId="8357"/>
    <cellStyle name="SAPBEXexcGood2" xfId="8358"/>
    <cellStyle name="SAPBEXexcGood3" xfId="8359"/>
    <cellStyle name="SAPBEXfilterDrill" xfId="8360"/>
    <cellStyle name="SAPBEXfilterItem" xfId="8361"/>
    <cellStyle name="SAPBEXfilterText" xfId="8362"/>
    <cellStyle name="SAPBEXformats" xfId="8363"/>
    <cellStyle name="SAPBEXheaderItem" xfId="8364"/>
    <cellStyle name="SAPBEXheaderText" xfId="8365"/>
    <cellStyle name="SAPBEXHLevel0" xfId="8366"/>
    <cellStyle name="SAPBEXHLevel0X" xfId="8367"/>
    <cellStyle name="SAPBEXHLevel1" xfId="8368"/>
    <cellStyle name="SAPBEXHLevel1X" xfId="8369"/>
    <cellStyle name="SAPBEXHLevel2" xfId="8370"/>
    <cellStyle name="SAPBEXHLevel2X" xfId="8371"/>
    <cellStyle name="SAPBEXHLevel3" xfId="8372"/>
    <cellStyle name="SAPBEXHLevel3X" xfId="8373"/>
    <cellStyle name="SAPBEXinputData" xfId="8374"/>
    <cellStyle name="SAPBEXresData" xfId="8375"/>
    <cellStyle name="SAPBEXresDataEmph" xfId="8376"/>
    <cellStyle name="SAPBEXresItem" xfId="8377"/>
    <cellStyle name="SAPBEXresItemX" xfId="8378"/>
    <cellStyle name="SAPBEXstdData" xfId="8379"/>
    <cellStyle name="SAPBEXstdDataEmph" xfId="8380"/>
    <cellStyle name="SAPBEXstdItem" xfId="8381"/>
    <cellStyle name="SAPBEXstdItemX" xfId="8382"/>
    <cellStyle name="SAPBEXtitle" xfId="8383"/>
    <cellStyle name="SAPBEXundefined" xfId="8384"/>
    <cellStyle name="Sheet Title" xfId="8385"/>
    <cellStyle name="TableStyleLight1" xfId="1711"/>
    <cellStyle name="Title" xfId="4" builtinId="15" customBuiltin="1"/>
    <cellStyle name="Title 10" xfId="1713"/>
    <cellStyle name="Title 10 2" xfId="2990"/>
    <cellStyle name="Title 11" xfId="1714"/>
    <cellStyle name="Title 11 2" xfId="7088"/>
    <cellStyle name="Title 12" xfId="1789"/>
    <cellStyle name="Title 12 2" xfId="7089"/>
    <cellStyle name="Title 13" xfId="2989"/>
    <cellStyle name="Title 14" xfId="1712"/>
    <cellStyle name="Title 2" xfId="1715"/>
    <cellStyle name="Title 2 2" xfId="1716"/>
    <cellStyle name="Title 2 3" xfId="4662"/>
    <cellStyle name="Title 3" xfId="1717"/>
    <cellStyle name="Title 3 2" xfId="1718"/>
    <cellStyle name="Title 3 3" xfId="4664"/>
    <cellStyle name="Title 3 4" xfId="4663"/>
    <cellStyle name="Title 4" xfId="1719"/>
    <cellStyle name="Title 4 2" xfId="1720"/>
    <cellStyle name="Title 4 2 2" xfId="2992"/>
    <cellStyle name="Title 4 3" xfId="2991"/>
    <cellStyle name="Title 4 4" xfId="4665"/>
    <cellStyle name="Title 4 5" xfId="7090"/>
    <cellStyle name="Title 5" xfId="1721"/>
    <cellStyle name="Title 5 2" xfId="1722"/>
    <cellStyle name="Title 5 2 2" xfId="2994"/>
    <cellStyle name="Title 5 3" xfId="2993"/>
    <cellStyle name="Title 6" xfId="1723"/>
    <cellStyle name="Title 6 2" xfId="2995"/>
    <cellStyle name="Title 7" xfId="1724"/>
    <cellStyle name="Title 7 2" xfId="2996"/>
    <cellStyle name="Title 8" xfId="1725"/>
    <cellStyle name="Title 8 2" xfId="2997"/>
    <cellStyle name="Title 9" xfId="1726"/>
    <cellStyle name="Title 9 2" xfId="2998"/>
    <cellStyle name="Total" xfId="19" builtinId="25" customBuiltin="1"/>
    <cellStyle name="Total 2" xfId="1728"/>
    <cellStyle name="Total 2 10" xfId="1729"/>
    <cellStyle name="Total 2 11" xfId="1730"/>
    <cellStyle name="Total 2 12" xfId="1731"/>
    <cellStyle name="Total 2 13" xfId="1732"/>
    <cellStyle name="Total 2 14" xfId="1790"/>
    <cellStyle name="Total 2 14 2" xfId="7091"/>
    <cellStyle name="Total 2 15" xfId="2999"/>
    <cellStyle name="Total 2 16" xfId="8628"/>
    <cellStyle name="Total 2 2" xfId="1733"/>
    <cellStyle name="Total 2 2 2" xfId="1734"/>
    <cellStyle name="Total 2 2 3" xfId="3024"/>
    <cellStyle name="Total 2 2 3 2" xfId="7092"/>
    <cellStyle name="Total 2 2 4" xfId="3392"/>
    <cellStyle name="Total 2 3" xfId="1735"/>
    <cellStyle name="Total 2 3 2" xfId="1736"/>
    <cellStyle name="Total 2 4" xfId="1737"/>
    <cellStyle name="Total 2 4 2" xfId="1738"/>
    <cellStyle name="Total 2 5" xfId="1739"/>
    <cellStyle name="Total 2 5 2" xfId="4667"/>
    <cellStyle name="Total 2 5 3" xfId="4666"/>
    <cellStyle name="Total 2 6" xfId="1740"/>
    <cellStyle name="Total 2 7" xfId="1741"/>
    <cellStyle name="Total 2 7 2" xfId="1742"/>
    <cellStyle name="Total 2 8" xfId="1743"/>
    <cellStyle name="Total 2 9" xfId="1744"/>
    <cellStyle name="Total 3" xfId="1745"/>
    <cellStyle name="Total 3 2" xfId="8661"/>
    <cellStyle name="Total 4" xfId="1746"/>
    <cellStyle name="Total 5" xfId="1747"/>
    <cellStyle name="Total 6" xfId="1748"/>
    <cellStyle name="Total 7" xfId="1749"/>
    <cellStyle name="Total 8" xfId="1727"/>
    <cellStyle name="Warning Text" xfId="17" builtinId="11" customBuiltin="1"/>
    <cellStyle name="Warning Text 2" xfId="8625"/>
  </cellStyles>
  <dxfs count="1">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142</xdr:row>
      <xdr:rowOff>9525</xdr:rowOff>
    </xdr:from>
    <xdr:to>
      <xdr:col>5</xdr:col>
      <xdr:colOff>85725</xdr:colOff>
      <xdr:row>144</xdr:row>
      <xdr:rowOff>0</xdr:rowOff>
    </xdr:to>
    <xdr:sp macro="" textlink="">
      <xdr:nvSpPr>
        <xdr:cNvPr id="2164" name="AutoShape 5">
          <a:extLst>
            <a:ext uri="{FF2B5EF4-FFF2-40B4-BE49-F238E27FC236}">
              <a16:creationId xmlns="" xmlns:a16="http://schemas.microsoft.com/office/drawing/2014/main" id="{00000000-0008-0000-0100-000074080000}"/>
            </a:ext>
          </a:extLst>
        </xdr:cNvPr>
        <xdr:cNvSpPr>
          <a:spLocks/>
        </xdr:cNvSpPr>
      </xdr:nvSpPr>
      <xdr:spPr bwMode="auto">
        <a:xfrm>
          <a:off x="2647950" y="21907500"/>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editAs="oneCell">
    <xdr:from>
      <xdr:col>1</xdr:col>
      <xdr:colOff>190500</xdr:colOff>
      <xdr:row>1</xdr:row>
      <xdr:rowOff>0</xdr:rowOff>
    </xdr:from>
    <xdr:to>
      <xdr:col>10</xdr:col>
      <xdr:colOff>485775</xdr:colOff>
      <xdr:row>15</xdr:row>
      <xdr:rowOff>9525</xdr:rowOff>
    </xdr:to>
    <xdr:pic>
      <xdr:nvPicPr>
        <xdr:cNvPr id="10" name="Picture 9">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333375" y="152400"/>
          <a:ext cx="6115050" cy="214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34"/>
  <sheetViews>
    <sheetView workbookViewId="0">
      <selection activeCell="B30" sqref="B30:K30"/>
    </sheetView>
  </sheetViews>
  <sheetFormatPr baseColWidth="10" defaultColWidth="8.83203125" defaultRowHeight="13" x14ac:dyDescent="0.15"/>
  <cols>
    <col min="1" max="1" width="4.83203125" style="578" customWidth="1"/>
    <col min="9" max="9" width="11.5" customWidth="1"/>
    <col min="10" max="10" width="16.83203125" customWidth="1"/>
    <col min="11" max="11" width="18.33203125" customWidth="1"/>
  </cols>
  <sheetData>
    <row r="1" spans="1:11" ht="16" x14ac:dyDescent="0.2">
      <c r="A1" s="633" t="s">
        <v>556</v>
      </c>
      <c r="B1" s="633"/>
      <c r="C1" s="633"/>
      <c r="D1" s="633"/>
      <c r="E1" s="633"/>
      <c r="F1" s="633"/>
      <c r="G1" s="633"/>
      <c r="H1" s="633"/>
      <c r="I1" s="633"/>
      <c r="J1" s="633"/>
    </row>
    <row r="3" spans="1:11" x14ac:dyDescent="0.15">
      <c r="A3" s="634" t="s">
        <v>705</v>
      </c>
      <c r="B3" s="634"/>
      <c r="C3" s="634"/>
      <c r="D3" s="634"/>
      <c r="E3" s="634"/>
      <c r="F3" s="634"/>
      <c r="G3" s="634"/>
      <c r="H3" s="634"/>
      <c r="I3" s="634"/>
      <c r="J3" s="634"/>
    </row>
    <row r="4" spans="1:11" x14ac:dyDescent="0.15">
      <c r="A4" s="592"/>
      <c r="B4" s="63"/>
      <c r="C4" s="66"/>
      <c r="D4" s="66"/>
    </row>
    <row r="5" spans="1:11" ht="24.75" customHeight="1" x14ac:dyDescent="0.15">
      <c r="A5" s="592"/>
      <c r="B5" s="635" t="s">
        <v>654</v>
      </c>
      <c r="C5" s="635"/>
      <c r="D5" s="635"/>
      <c r="E5" s="635"/>
      <c r="F5" s="635"/>
      <c r="G5" s="635"/>
      <c r="H5" s="635"/>
      <c r="I5" s="635"/>
      <c r="J5" s="635"/>
      <c r="K5" s="635"/>
    </row>
    <row r="6" spans="1:11" x14ac:dyDescent="0.15">
      <c r="A6" s="592"/>
      <c r="B6" s="380"/>
      <c r="C6" s="66"/>
      <c r="D6" s="66"/>
    </row>
    <row r="7" spans="1:11" ht="39" customHeight="1" x14ac:dyDescent="0.15">
      <c r="A7" s="592"/>
      <c r="B7" s="635" t="s">
        <v>655</v>
      </c>
      <c r="C7" s="635"/>
      <c r="D7" s="635"/>
      <c r="E7" s="635"/>
      <c r="F7" s="635"/>
      <c r="G7" s="635"/>
      <c r="H7" s="635"/>
      <c r="I7" s="635"/>
      <c r="J7" s="635"/>
      <c r="K7" s="635"/>
    </row>
    <row r="8" spans="1:11" ht="14.25" customHeight="1" x14ac:dyDescent="0.15">
      <c r="A8" s="592"/>
      <c r="B8" s="572"/>
      <c r="C8" s="572"/>
      <c r="D8" s="572"/>
      <c r="E8" s="572"/>
      <c r="F8" s="572"/>
      <c r="G8" s="572"/>
      <c r="H8" s="572"/>
      <c r="I8" s="572"/>
      <c r="J8" s="572"/>
      <c r="K8" s="572"/>
    </row>
    <row r="9" spans="1:11" x14ac:dyDescent="0.15">
      <c r="A9" s="593" t="s">
        <v>659</v>
      </c>
      <c r="B9" s="63"/>
      <c r="C9" s="380"/>
      <c r="D9" s="63"/>
    </row>
    <row r="10" spans="1:11" x14ac:dyDescent="0.15">
      <c r="A10" s="592"/>
      <c r="B10" s="63" t="s">
        <v>591</v>
      </c>
      <c r="C10" s="63"/>
      <c r="D10" s="63"/>
    </row>
    <row r="11" spans="1:11" x14ac:dyDescent="0.15">
      <c r="A11" s="592"/>
      <c r="B11" s="63" t="s">
        <v>601</v>
      </c>
      <c r="C11" s="63"/>
      <c r="D11" s="63"/>
    </row>
    <row r="12" spans="1:11" x14ac:dyDescent="0.15">
      <c r="A12" s="592"/>
      <c r="B12" t="s">
        <v>589</v>
      </c>
      <c r="C12" s="63"/>
      <c r="D12" s="63"/>
    </row>
    <row r="13" spans="1:11" ht="14" thickBot="1" x14ac:dyDescent="0.2"/>
    <row r="14" spans="1:11" ht="16.5" customHeight="1" x14ac:dyDescent="0.15">
      <c r="A14" s="636" t="s">
        <v>585</v>
      </c>
      <c r="B14" s="637"/>
      <c r="C14" s="637"/>
      <c r="D14" s="637"/>
      <c r="E14" s="637"/>
      <c r="F14" s="637"/>
      <c r="G14" s="637"/>
      <c r="H14" s="637"/>
      <c r="I14" s="637"/>
      <c r="J14" s="637"/>
      <c r="K14" s="638"/>
    </row>
    <row r="15" spans="1:11" x14ac:dyDescent="0.15">
      <c r="A15" s="576">
        <v>1</v>
      </c>
      <c r="B15" s="611" t="s">
        <v>587</v>
      </c>
      <c r="C15" s="611"/>
      <c r="D15" s="611"/>
      <c r="E15" s="611"/>
      <c r="F15" s="611"/>
      <c r="G15" s="611"/>
      <c r="H15" s="611"/>
      <c r="I15" s="611"/>
      <c r="J15" s="611"/>
      <c r="K15" s="612"/>
    </row>
    <row r="16" spans="1:11" ht="15.75" customHeight="1" x14ac:dyDescent="0.15">
      <c r="A16" s="576">
        <v>2</v>
      </c>
      <c r="B16" s="631" t="s">
        <v>632</v>
      </c>
      <c r="C16" s="631"/>
      <c r="D16" s="631"/>
      <c r="E16" s="631"/>
      <c r="F16" s="631"/>
      <c r="G16" s="631"/>
      <c r="H16" s="631"/>
      <c r="I16" s="631"/>
      <c r="J16" s="631"/>
      <c r="K16" s="632"/>
    </row>
    <row r="17" spans="1:11" ht="24.75" customHeight="1" x14ac:dyDescent="0.15">
      <c r="A17" s="576">
        <v>3</v>
      </c>
      <c r="B17" s="613" t="s">
        <v>661</v>
      </c>
      <c r="C17" s="613"/>
      <c r="D17" s="613"/>
      <c r="E17" s="613"/>
      <c r="F17" s="613"/>
      <c r="G17" s="613"/>
      <c r="H17" s="613"/>
      <c r="I17" s="613"/>
      <c r="J17" s="613"/>
      <c r="K17" s="614"/>
    </row>
    <row r="18" spans="1:11" ht="26.25" customHeight="1" x14ac:dyDescent="0.15">
      <c r="A18" s="576">
        <v>4</v>
      </c>
      <c r="B18" s="613" t="s">
        <v>662</v>
      </c>
      <c r="C18" s="618"/>
      <c r="D18" s="618"/>
      <c r="E18" s="618"/>
      <c r="F18" s="618"/>
      <c r="G18" s="618"/>
      <c r="H18" s="618"/>
      <c r="I18" s="618"/>
      <c r="J18" s="618"/>
      <c r="K18" s="619"/>
    </row>
    <row r="19" spans="1:11" ht="25.5" customHeight="1" x14ac:dyDescent="0.15">
      <c r="A19" s="576">
        <v>5</v>
      </c>
      <c r="B19" s="613" t="s">
        <v>656</v>
      </c>
      <c r="C19" s="618"/>
      <c r="D19" s="618"/>
      <c r="E19" s="618"/>
      <c r="F19" s="618"/>
      <c r="G19" s="618"/>
      <c r="H19" s="618"/>
      <c r="I19" s="618"/>
      <c r="J19" s="618"/>
      <c r="K19" s="619"/>
    </row>
    <row r="20" spans="1:11" ht="40.5" customHeight="1" x14ac:dyDescent="0.15">
      <c r="A20" s="576">
        <v>6</v>
      </c>
      <c r="B20" s="613" t="s">
        <v>657</v>
      </c>
      <c r="C20" s="618"/>
      <c r="D20" s="618"/>
      <c r="E20" s="618"/>
      <c r="F20" s="618"/>
      <c r="G20" s="618"/>
      <c r="H20" s="618"/>
      <c r="I20" s="618"/>
      <c r="J20" s="618"/>
      <c r="K20" s="619"/>
    </row>
    <row r="21" spans="1:11" ht="14" thickBot="1" x14ac:dyDescent="0.2">
      <c r="A21" s="577">
        <v>7</v>
      </c>
      <c r="B21" s="628" t="s">
        <v>658</v>
      </c>
      <c r="C21" s="629"/>
      <c r="D21" s="629"/>
      <c r="E21" s="629"/>
      <c r="F21" s="629"/>
      <c r="G21" s="629"/>
      <c r="H21" s="629"/>
      <c r="I21" s="629"/>
      <c r="J21" s="629"/>
      <c r="K21" s="630"/>
    </row>
    <row r="22" spans="1:11" ht="14" thickBot="1" x14ac:dyDescent="0.2"/>
    <row r="23" spans="1:11" ht="15" customHeight="1" x14ac:dyDescent="0.15">
      <c r="A23" s="621" t="s">
        <v>588</v>
      </c>
      <c r="B23" s="622"/>
      <c r="C23" s="622"/>
      <c r="D23" s="622"/>
      <c r="E23" s="622"/>
      <c r="F23" s="622"/>
      <c r="G23" s="622"/>
      <c r="H23" s="622"/>
      <c r="I23" s="622"/>
      <c r="J23" s="622"/>
      <c r="K23" s="623"/>
    </row>
    <row r="24" spans="1:11" ht="37.5" customHeight="1" x14ac:dyDescent="0.15">
      <c r="A24" s="576">
        <v>1</v>
      </c>
      <c r="B24" s="613" t="s">
        <v>663</v>
      </c>
      <c r="C24" s="618"/>
      <c r="D24" s="618"/>
      <c r="E24" s="618"/>
      <c r="F24" s="618"/>
      <c r="G24" s="618"/>
      <c r="H24" s="618"/>
      <c r="I24" s="618"/>
      <c r="J24" s="618"/>
      <c r="K24" s="619"/>
    </row>
    <row r="25" spans="1:11" x14ac:dyDescent="0.15">
      <c r="A25" s="576">
        <v>2</v>
      </c>
      <c r="B25" s="609" t="s">
        <v>664</v>
      </c>
      <c r="C25" s="611"/>
      <c r="D25" s="611"/>
      <c r="E25" s="611"/>
      <c r="F25" s="611"/>
      <c r="G25" s="611"/>
      <c r="H25" s="611"/>
      <c r="I25" s="611"/>
      <c r="J25" s="611"/>
      <c r="K25" s="612"/>
    </row>
    <row r="26" spans="1:11" x14ac:dyDescent="0.15">
      <c r="A26" s="576">
        <v>3</v>
      </c>
      <c r="B26" s="611" t="s">
        <v>665</v>
      </c>
      <c r="C26" s="611"/>
      <c r="D26" s="611"/>
      <c r="E26" s="611"/>
      <c r="F26" s="611"/>
      <c r="G26" s="611"/>
      <c r="H26" s="611"/>
      <c r="I26" s="611"/>
      <c r="J26" s="611"/>
      <c r="K26" s="612"/>
    </row>
    <row r="27" spans="1:11" ht="41.25" customHeight="1" x14ac:dyDescent="0.15">
      <c r="A27" s="576">
        <v>4</v>
      </c>
      <c r="B27" s="618" t="s">
        <v>666</v>
      </c>
      <c r="C27" s="618"/>
      <c r="D27" s="618"/>
      <c r="E27" s="618"/>
      <c r="F27" s="618"/>
      <c r="G27" s="618"/>
      <c r="H27" s="618"/>
      <c r="I27" s="618"/>
      <c r="J27" s="618"/>
      <c r="K27" s="619"/>
    </row>
    <row r="28" spans="1:11" ht="12.75" customHeight="1" x14ac:dyDescent="0.15">
      <c r="A28" s="576">
        <v>5</v>
      </c>
      <c r="B28" s="618" t="s">
        <v>667</v>
      </c>
      <c r="C28" s="618"/>
      <c r="D28" s="618"/>
      <c r="E28" s="618"/>
      <c r="F28" s="618"/>
      <c r="G28" s="618"/>
      <c r="H28" s="618"/>
      <c r="I28" s="618"/>
      <c r="J28" s="618"/>
      <c r="K28" s="619"/>
    </row>
    <row r="29" spans="1:11" x14ac:dyDescent="0.15">
      <c r="A29" s="576">
        <v>6</v>
      </c>
      <c r="B29" s="579" t="s">
        <v>590</v>
      </c>
      <c r="C29" s="579"/>
      <c r="D29" s="579"/>
      <c r="E29" s="579"/>
      <c r="F29" s="579"/>
      <c r="G29" s="579"/>
      <c r="H29" s="579"/>
      <c r="I29" s="579"/>
      <c r="J29" s="579"/>
      <c r="K29" s="580"/>
    </row>
    <row r="30" spans="1:11" ht="26.25" customHeight="1" thickBot="1" x14ac:dyDescent="0.2">
      <c r="A30" s="577">
        <v>7</v>
      </c>
      <c r="B30" s="601" t="s">
        <v>706</v>
      </c>
      <c r="C30" s="601"/>
      <c r="D30" s="601"/>
      <c r="E30" s="601"/>
      <c r="F30" s="601"/>
      <c r="G30" s="601"/>
      <c r="H30" s="601"/>
      <c r="I30" s="601"/>
      <c r="J30" s="601"/>
      <c r="K30" s="602"/>
    </row>
    <row r="31" spans="1:11" ht="14" thickBot="1" x14ac:dyDescent="0.2"/>
    <row r="32" spans="1:11" x14ac:dyDescent="0.15">
      <c r="A32" s="621" t="s">
        <v>592</v>
      </c>
      <c r="B32" s="622"/>
      <c r="C32" s="622"/>
      <c r="D32" s="622"/>
      <c r="E32" s="622"/>
      <c r="F32" s="622"/>
      <c r="G32" s="622"/>
      <c r="H32" s="622"/>
      <c r="I32" s="622"/>
      <c r="J32" s="622"/>
      <c r="K32" s="623"/>
    </row>
    <row r="33" spans="1:11" x14ac:dyDescent="0.15">
      <c r="A33" s="576">
        <v>1</v>
      </c>
      <c r="B33" s="581" t="s">
        <v>668</v>
      </c>
      <c r="C33" s="579"/>
      <c r="D33" s="579"/>
      <c r="E33" s="579"/>
      <c r="F33" s="579"/>
      <c r="G33" s="579"/>
      <c r="H33" s="579"/>
      <c r="I33" s="579"/>
      <c r="J33" s="579"/>
      <c r="K33" s="580"/>
    </row>
    <row r="34" spans="1:11" x14ac:dyDescent="0.15">
      <c r="A34" s="576">
        <v>2</v>
      </c>
      <c r="B34" s="581" t="s">
        <v>669</v>
      </c>
      <c r="C34" s="579"/>
      <c r="D34" s="579"/>
      <c r="E34" s="579"/>
      <c r="F34" s="579"/>
      <c r="G34" s="579"/>
      <c r="H34" s="579"/>
      <c r="I34" s="579"/>
      <c r="J34" s="579"/>
      <c r="K34" s="580"/>
    </row>
    <row r="35" spans="1:11" ht="25.5" customHeight="1" x14ac:dyDescent="0.15">
      <c r="A35" s="576">
        <v>3</v>
      </c>
      <c r="B35" s="613" t="s">
        <v>670</v>
      </c>
      <c r="C35" s="618"/>
      <c r="D35" s="618"/>
      <c r="E35" s="618"/>
      <c r="F35" s="618"/>
      <c r="G35" s="618"/>
      <c r="H35" s="618"/>
      <c r="I35" s="618"/>
      <c r="J35" s="618"/>
      <c r="K35" s="619"/>
    </row>
    <row r="36" spans="1:11" ht="25.5" customHeight="1" x14ac:dyDescent="0.15">
      <c r="A36" s="576">
        <v>4</v>
      </c>
      <c r="B36" s="613" t="s">
        <v>671</v>
      </c>
      <c r="C36" s="618"/>
      <c r="D36" s="618"/>
      <c r="E36" s="618"/>
      <c r="F36" s="618"/>
      <c r="G36" s="618"/>
      <c r="H36" s="618"/>
      <c r="I36" s="618"/>
      <c r="J36" s="618"/>
      <c r="K36" s="619"/>
    </row>
    <row r="37" spans="1:11" x14ac:dyDescent="0.15">
      <c r="A37" s="576">
        <v>5</v>
      </c>
      <c r="B37" s="579" t="s">
        <v>594</v>
      </c>
      <c r="C37" s="579"/>
      <c r="D37" s="579"/>
      <c r="E37" s="579"/>
      <c r="F37" s="579"/>
      <c r="G37" s="579"/>
      <c r="H37" s="579"/>
      <c r="I37" s="579"/>
      <c r="J37" s="579"/>
      <c r="K37" s="580"/>
    </row>
    <row r="38" spans="1:11" x14ac:dyDescent="0.15">
      <c r="A38" s="576">
        <v>6</v>
      </c>
      <c r="B38" s="579" t="s">
        <v>596</v>
      </c>
      <c r="C38" s="579"/>
      <c r="D38" s="579"/>
      <c r="E38" s="579"/>
      <c r="F38" s="579"/>
      <c r="G38" s="579"/>
      <c r="H38" s="579"/>
      <c r="I38" s="579"/>
      <c r="J38" s="579"/>
      <c r="K38" s="580"/>
    </row>
    <row r="39" spans="1:11" ht="26.25" customHeight="1" x14ac:dyDescent="0.15">
      <c r="A39" s="576">
        <v>7</v>
      </c>
      <c r="B39" s="613" t="s">
        <v>672</v>
      </c>
      <c r="C39" s="613"/>
      <c r="D39" s="613"/>
      <c r="E39" s="613"/>
      <c r="F39" s="613"/>
      <c r="G39" s="613"/>
      <c r="H39" s="613"/>
      <c r="I39" s="613"/>
      <c r="J39" s="613"/>
      <c r="K39" s="614"/>
    </row>
    <row r="40" spans="1:11" ht="14" thickBot="1" x14ac:dyDescent="0.2">
      <c r="A40" s="577">
        <v>8</v>
      </c>
      <c r="B40" s="582" t="s">
        <v>597</v>
      </c>
      <c r="C40" s="582"/>
      <c r="D40" s="582"/>
      <c r="E40" s="582"/>
      <c r="F40" s="582"/>
      <c r="G40" s="582"/>
      <c r="H40" s="582"/>
      <c r="I40" s="582"/>
      <c r="J40" s="582"/>
      <c r="K40" s="583"/>
    </row>
    <row r="41" spans="1:11" ht="14" thickBot="1" x14ac:dyDescent="0.2"/>
    <row r="42" spans="1:11" x14ac:dyDescent="0.15">
      <c r="A42" s="584" t="s">
        <v>598</v>
      </c>
      <c r="B42" s="585"/>
      <c r="C42" s="585"/>
      <c r="D42" s="585"/>
      <c r="E42" s="585"/>
      <c r="F42" s="585"/>
      <c r="G42" s="585"/>
      <c r="H42" s="585"/>
      <c r="I42" s="585"/>
      <c r="J42" s="585"/>
      <c r="K42" s="586"/>
    </row>
    <row r="43" spans="1:11" ht="19.5" customHeight="1" x14ac:dyDescent="0.15">
      <c r="A43" s="576">
        <v>1</v>
      </c>
      <c r="B43" s="587" t="s">
        <v>673</v>
      </c>
      <c r="C43" s="579"/>
      <c r="D43" s="579"/>
      <c r="E43" s="579"/>
      <c r="F43" s="579"/>
      <c r="G43" s="579"/>
      <c r="H43" s="579"/>
      <c r="I43" s="579"/>
      <c r="J43" s="579"/>
      <c r="K43" s="580"/>
    </row>
    <row r="44" spans="1:11" ht="21" customHeight="1" x14ac:dyDescent="0.15">
      <c r="A44" s="576">
        <v>2</v>
      </c>
      <c r="B44" s="590" t="s">
        <v>599</v>
      </c>
      <c r="C44" s="588"/>
      <c r="D44" s="588"/>
      <c r="E44" s="588"/>
      <c r="F44" s="588"/>
      <c r="G44" s="588"/>
      <c r="H44" s="588"/>
      <c r="I44" s="588"/>
      <c r="J44" s="588"/>
      <c r="K44" s="589"/>
    </row>
    <row r="45" spans="1:11" ht="24.75" customHeight="1" x14ac:dyDescent="0.15">
      <c r="A45" s="576">
        <v>3</v>
      </c>
      <c r="B45" s="626" t="s">
        <v>674</v>
      </c>
      <c r="C45" s="626"/>
      <c r="D45" s="626"/>
      <c r="E45" s="626"/>
      <c r="F45" s="626"/>
      <c r="G45" s="626"/>
      <c r="H45" s="626"/>
      <c r="I45" s="626"/>
      <c r="J45" s="626"/>
      <c r="K45" s="627"/>
    </row>
    <row r="46" spans="1:11" ht="27.75" customHeight="1" x14ac:dyDescent="0.15">
      <c r="A46" s="576">
        <v>4</v>
      </c>
      <c r="B46" s="613" t="s">
        <v>675</v>
      </c>
      <c r="C46" s="613"/>
      <c r="D46" s="613"/>
      <c r="E46" s="613"/>
      <c r="F46" s="613"/>
      <c r="G46" s="613"/>
      <c r="H46" s="613"/>
      <c r="I46" s="613"/>
      <c r="J46" s="613"/>
      <c r="K46" s="614"/>
    </row>
    <row r="47" spans="1:11" ht="28.5" customHeight="1" x14ac:dyDescent="0.15">
      <c r="A47" s="576">
        <v>5</v>
      </c>
      <c r="B47" s="613" t="s">
        <v>676</v>
      </c>
      <c r="C47" s="618"/>
      <c r="D47" s="618"/>
      <c r="E47" s="618"/>
      <c r="F47" s="618"/>
      <c r="G47" s="618"/>
      <c r="H47" s="618"/>
      <c r="I47" s="618"/>
      <c r="J47" s="618"/>
      <c r="K47" s="619"/>
    </row>
    <row r="48" spans="1:11" ht="27" customHeight="1" x14ac:dyDescent="0.15">
      <c r="A48" s="576">
        <v>6</v>
      </c>
      <c r="B48" s="613" t="s">
        <v>677</v>
      </c>
      <c r="C48" s="618"/>
      <c r="D48" s="618"/>
      <c r="E48" s="618"/>
      <c r="F48" s="618"/>
      <c r="G48" s="618"/>
      <c r="H48" s="618"/>
      <c r="I48" s="618"/>
      <c r="J48" s="618"/>
      <c r="K48" s="619"/>
    </row>
    <row r="49" spans="1:11" ht="27.75" customHeight="1" x14ac:dyDescent="0.15">
      <c r="A49" s="576">
        <v>7</v>
      </c>
      <c r="B49" s="613" t="s">
        <v>678</v>
      </c>
      <c r="C49" s="618"/>
      <c r="D49" s="618"/>
      <c r="E49" s="618"/>
      <c r="F49" s="618"/>
      <c r="G49" s="618"/>
      <c r="H49" s="618"/>
      <c r="I49" s="618"/>
      <c r="J49" s="618"/>
      <c r="K49" s="619"/>
    </row>
    <row r="50" spans="1:11" ht="41.25" customHeight="1" x14ac:dyDescent="0.15">
      <c r="A50" s="576">
        <v>8</v>
      </c>
      <c r="B50" s="613" t="s">
        <v>679</v>
      </c>
      <c r="C50" s="618"/>
      <c r="D50" s="618"/>
      <c r="E50" s="618"/>
      <c r="F50" s="618"/>
      <c r="G50" s="618"/>
      <c r="H50" s="618"/>
      <c r="I50" s="618"/>
      <c r="J50" s="618"/>
      <c r="K50" s="619"/>
    </row>
    <row r="51" spans="1:11" ht="25.5" customHeight="1" x14ac:dyDescent="0.15">
      <c r="A51" s="576">
        <v>9</v>
      </c>
      <c r="B51" s="613" t="s">
        <v>680</v>
      </c>
      <c r="C51" s="613"/>
      <c r="D51" s="613"/>
      <c r="E51" s="613"/>
      <c r="F51" s="613"/>
      <c r="G51" s="613"/>
      <c r="H51" s="613"/>
      <c r="I51" s="613"/>
      <c r="J51" s="613"/>
      <c r="K51" s="614"/>
    </row>
    <row r="52" spans="1:11" ht="24.75" customHeight="1" x14ac:dyDescent="0.15">
      <c r="A52" s="576">
        <v>10</v>
      </c>
      <c r="B52" s="613" t="s">
        <v>681</v>
      </c>
      <c r="C52" s="613"/>
      <c r="D52" s="613"/>
      <c r="E52" s="613"/>
      <c r="F52" s="613"/>
      <c r="G52" s="613"/>
      <c r="H52" s="613"/>
      <c r="I52" s="613"/>
      <c r="J52" s="613"/>
      <c r="K52" s="614"/>
    </row>
    <row r="53" spans="1:11" ht="39.75" customHeight="1" thickBot="1" x14ac:dyDescent="0.2">
      <c r="A53" s="577">
        <v>11</v>
      </c>
      <c r="B53" s="600" t="s">
        <v>682</v>
      </c>
      <c r="C53" s="600"/>
      <c r="D53" s="600"/>
      <c r="E53" s="600"/>
      <c r="F53" s="600"/>
      <c r="G53" s="600"/>
      <c r="H53" s="600"/>
      <c r="I53" s="600"/>
      <c r="J53" s="600"/>
      <c r="K53" s="620"/>
    </row>
    <row r="54" spans="1:11" ht="14" thickBot="1" x14ac:dyDescent="0.2"/>
    <row r="55" spans="1:11" x14ac:dyDescent="0.15">
      <c r="A55" s="621" t="s">
        <v>600</v>
      </c>
      <c r="B55" s="622"/>
      <c r="C55" s="622"/>
      <c r="D55" s="622"/>
      <c r="E55" s="622"/>
      <c r="F55" s="622"/>
      <c r="G55" s="622"/>
      <c r="H55" s="622"/>
      <c r="I55" s="622"/>
      <c r="J55" s="622"/>
      <c r="K55" s="623"/>
    </row>
    <row r="56" spans="1:11" ht="14" thickBot="1" x14ac:dyDescent="0.2">
      <c r="A56" s="577">
        <v>1</v>
      </c>
      <c r="B56" s="591" t="s">
        <v>683</v>
      </c>
      <c r="C56" s="582"/>
      <c r="D56" s="582"/>
      <c r="E56" s="582"/>
      <c r="F56" s="582"/>
      <c r="G56" s="582"/>
      <c r="H56" s="582"/>
      <c r="I56" s="582"/>
      <c r="J56" s="582"/>
      <c r="K56" s="583"/>
    </row>
    <row r="57" spans="1:11" ht="14" thickBot="1" x14ac:dyDescent="0.2"/>
    <row r="58" spans="1:11" x14ac:dyDescent="0.15">
      <c r="A58" s="603" t="s">
        <v>620</v>
      </c>
      <c r="B58" s="604"/>
      <c r="C58" s="604"/>
      <c r="D58" s="604"/>
      <c r="E58" s="604"/>
      <c r="F58" s="604"/>
      <c r="G58" s="604"/>
      <c r="H58" s="604"/>
      <c r="I58" s="604"/>
      <c r="J58" s="604"/>
      <c r="K58" s="605"/>
    </row>
    <row r="59" spans="1:11" x14ac:dyDescent="0.15">
      <c r="A59" s="576"/>
      <c r="B59" s="624" t="s">
        <v>6</v>
      </c>
      <c r="C59" s="624"/>
      <c r="D59" s="624"/>
      <c r="E59" s="624"/>
      <c r="F59" s="624"/>
      <c r="G59" s="624"/>
      <c r="H59" s="624"/>
      <c r="I59" s="624"/>
      <c r="J59" s="624"/>
      <c r="K59" s="625"/>
    </row>
    <row r="60" spans="1:11" ht="20.25" customHeight="1" x14ac:dyDescent="0.15">
      <c r="A60" s="576">
        <v>1</v>
      </c>
      <c r="B60" s="587" t="s">
        <v>684</v>
      </c>
      <c r="C60" s="579"/>
      <c r="D60" s="579"/>
      <c r="E60" s="579"/>
      <c r="F60" s="579"/>
      <c r="G60" s="579"/>
      <c r="H60" s="579"/>
      <c r="I60" s="579"/>
      <c r="J60" s="579"/>
      <c r="K60" s="580"/>
    </row>
    <row r="61" spans="1:11" ht="18.75" customHeight="1" x14ac:dyDescent="0.15">
      <c r="A61" s="576">
        <v>2</v>
      </c>
      <c r="B61" s="590" t="s">
        <v>593</v>
      </c>
      <c r="C61" s="579"/>
      <c r="D61" s="579"/>
      <c r="E61" s="579"/>
      <c r="F61" s="579"/>
      <c r="G61" s="579"/>
      <c r="H61" s="579"/>
      <c r="I61" s="579"/>
      <c r="J61" s="579"/>
      <c r="K61" s="580"/>
    </row>
    <row r="62" spans="1:11" ht="25.5" customHeight="1" x14ac:dyDescent="0.15">
      <c r="A62" s="576">
        <v>3</v>
      </c>
      <c r="B62" s="613" t="s">
        <v>670</v>
      </c>
      <c r="C62" s="613"/>
      <c r="D62" s="613"/>
      <c r="E62" s="613"/>
      <c r="F62" s="613"/>
      <c r="G62" s="613"/>
      <c r="H62" s="613"/>
      <c r="I62" s="613"/>
      <c r="J62" s="613"/>
      <c r="K62" s="614"/>
    </row>
    <row r="63" spans="1:11" ht="27.75" customHeight="1" x14ac:dyDescent="0.15">
      <c r="A63" s="576">
        <v>4</v>
      </c>
      <c r="B63" s="615" t="s">
        <v>671</v>
      </c>
      <c r="C63" s="616"/>
      <c r="D63" s="616"/>
      <c r="E63" s="616"/>
      <c r="F63" s="616"/>
      <c r="G63" s="616"/>
      <c r="H63" s="616"/>
      <c r="I63" s="616"/>
      <c r="J63" s="616"/>
      <c r="K63" s="617"/>
    </row>
    <row r="64" spans="1:11" x14ac:dyDescent="0.15">
      <c r="A64" s="576"/>
      <c r="B64" s="594" t="s">
        <v>594</v>
      </c>
      <c r="C64" s="579"/>
      <c r="D64" s="579"/>
      <c r="E64" s="579"/>
      <c r="F64" s="579"/>
      <c r="G64" s="579"/>
      <c r="H64" s="579"/>
      <c r="I64" s="579"/>
      <c r="J64" s="579"/>
      <c r="K64" s="580"/>
    </row>
    <row r="65" spans="1:11" x14ac:dyDescent="0.15">
      <c r="A65" s="576">
        <v>5</v>
      </c>
      <c r="B65" s="579" t="s">
        <v>596</v>
      </c>
      <c r="C65" s="579"/>
      <c r="D65" s="579"/>
      <c r="E65" s="579"/>
      <c r="F65" s="579"/>
      <c r="G65" s="579"/>
      <c r="H65" s="579"/>
      <c r="I65" s="579"/>
      <c r="J65" s="579"/>
      <c r="K65" s="580"/>
    </row>
    <row r="66" spans="1:11" ht="27.75" customHeight="1" x14ac:dyDescent="0.15">
      <c r="A66" s="576">
        <v>6</v>
      </c>
      <c r="B66" s="613" t="s">
        <v>685</v>
      </c>
      <c r="C66" s="618"/>
      <c r="D66" s="618"/>
      <c r="E66" s="618"/>
      <c r="F66" s="618"/>
      <c r="G66" s="618"/>
      <c r="H66" s="618"/>
      <c r="I66" s="618"/>
      <c r="J66" s="618"/>
      <c r="K66" s="619"/>
    </row>
    <row r="67" spans="1:11" x14ac:dyDescent="0.15">
      <c r="A67" s="576">
        <v>7</v>
      </c>
      <c r="B67" s="611" t="s">
        <v>597</v>
      </c>
      <c r="C67" s="611"/>
      <c r="D67" s="611"/>
      <c r="E67" s="611"/>
      <c r="F67" s="611"/>
      <c r="G67" s="611"/>
      <c r="H67" s="611"/>
      <c r="I67" s="611"/>
      <c r="J67" s="611"/>
      <c r="K67" s="612"/>
    </row>
    <row r="68" spans="1:11" ht="15.75" customHeight="1" x14ac:dyDescent="0.15">
      <c r="A68" s="576">
        <v>8</v>
      </c>
      <c r="B68" s="587" t="s">
        <v>686</v>
      </c>
      <c r="C68" s="579"/>
      <c r="D68" s="579"/>
      <c r="E68" s="579"/>
      <c r="F68" s="579"/>
      <c r="G68" s="579"/>
      <c r="H68" s="579"/>
      <c r="I68" s="579"/>
      <c r="J68" s="579"/>
      <c r="K68" s="580"/>
    </row>
    <row r="69" spans="1:11" ht="18.75" customHeight="1" x14ac:dyDescent="0.15">
      <c r="A69" s="576">
        <v>9</v>
      </c>
      <c r="B69" s="590" t="s">
        <v>602</v>
      </c>
      <c r="C69" s="579"/>
      <c r="D69" s="579"/>
      <c r="E69" s="579"/>
      <c r="F69" s="579"/>
      <c r="G69" s="579"/>
      <c r="H69" s="579"/>
      <c r="I69" s="579"/>
      <c r="J69" s="579"/>
      <c r="K69" s="580"/>
    </row>
    <row r="70" spans="1:11" ht="28.5" customHeight="1" x14ac:dyDescent="0.15">
      <c r="A70" s="576">
        <v>10</v>
      </c>
      <c r="B70" s="613" t="s">
        <v>687</v>
      </c>
      <c r="C70" s="613"/>
      <c r="D70" s="613"/>
      <c r="E70" s="613"/>
      <c r="F70" s="613"/>
      <c r="G70" s="613"/>
      <c r="H70" s="613"/>
      <c r="I70" s="613"/>
      <c r="J70" s="613"/>
      <c r="K70" s="614"/>
    </row>
    <row r="71" spans="1:11" ht="26.25" customHeight="1" x14ac:dyDescent="0.15">
      <c r="A71" s="576">
        <v>11</v>
      </c>
      <c r="B71" s="613" t="s">
        <v>688</v>
      </c>
      <c r="C71" s="618"/>
      <c r="D71" s="618"/>
      <c r="E71" s="618"/>
      <c r="F71" s="618"/>
      <c r="G71" s="618"/>
      <c r="H71" s="618"/>
      <c r="I71" s="618"/>
      <c r="J71" s="618"/>
      <c r="K71" s="619"/>
    </row>
    <row r="72" spans="1:11" ht="27" customHeight="1" thickBot="1" x14ac:dyDescent="0.2">
      <c r="A72" s="577">
        <v>12</v>
      </c>
      <c r="B72" s="600" t="s">
        <v>689</v>
      </c>
      <c r="C72" s="600"/>
      <c r="D72" s="600"/>
      <c r="E72" s="600"/>
      <c r="F72" s="600"/>
      <c r="G72" s="600"/>
      <c r="H72" s="600"/>
      <c r="I72" s="600"/>
      <c r="J72" s="600"/>
      <c r="K72" s="620"/>
    </row>
    <row r="73" spans="1:11" ht="14" thickBot="1" x14ac:dyDescent="0.2"/>
    <row r="74" spans="1:11" x14ac:dyDescent="0.15">
      <c r="A74" s="603" t="s">
        <v>603</v>
      </c>
      <c r="B74" s="604"/>
      <c r="C74" s="604"/>
      <c r="D74" s="604"/>
      <c r="E74" s="604"/>
      <c r="F74" s="604"/>
      <c r="G74" s="604"/>
      <c r="H74" s="604"/>
      <c r="I74" s="604"/>
      <c r="J74" s="604"/>
      <c r="K74" s="605"/>
    </row>
    <row r="75" spans="1:11" x14ac:dyDescent="0.15">
      <c r="A75" s="576"/>
      <c r="B75" s="594" t="s">
        <v>0</v>
      </c>
      <c r="C75" s="579"/>
      <c r="D75" s="579"/>
      <c r="E75" s="579"/>
      <c r="F75" s="579"/>
      <c r="G75" s="579"/>
      <c r="H75" s="579"/>
      <c r="I75" s="579"/>
      <c r="J75" s="579"/>
      <c r="K75" s="580"/>
    </row>
    <row r="76" spans="1:11" x14ac:dyDescent="0.15">
      <c r="A76" s="576">
        <v>1</v>
      </c>
      <c r="B76" s="579" t="s">
        <v>621</v>
      </c>
      <c r="C76" s="579"/>
      <c r="D76" s="579"/>
      <c r="E76" s="579"/>
      <c r="F76" s="579"/>
      <c r="G76" s="579"/>
      <c r="H76" s="579"/>
      <c r="I76" s="579"/>
      <c r="J76" s="579"/>
      <c r="K76" s="580"/>
    </row>
    <row r="77" spans="1:11" x14ac:dyDescent="0.15">
      <c r="A77" s="576">
        <v>2</v>
      </c>
      <c r="B77" s="579" t="s">
        <v>604</v>
      </c>
      <c r="C77" s="579"/>
      <c r="D77" s="579"/>
      <c r="E77" s="579"/>
      <c r="F77" s="579"/>
      <c r="G77" s="579"/>
      <c r="H77" s="579"/>
      <c r="I77" s="579"/>
      <c r="J77" s="579"/>
      <c r="K77" s="580"/>
    </row>
    <row r="78" spans="1:11" x14ac:dyDescent="0.15">
      <c r="A78" s="576">
        <v>3</v>
      </c>
      <c r="B78" s="579" t="s">
        <v>605</v>
      </c>
      <c r="C78" s="579"/>
      <c r="D78" s="579"/>
      <c r="E78" s="579"/>
      <c r="F78" s="579"/>
      <c r="G78" s="579"/>
      <c r="H78" s="579"/>
      <c r="I78" s="579"/>
      <c r="J78" s="579"/>
      <c r="K78" s="580"/>
    </row>
    <row r="79" spans="1:11" x14ac:dyDescent="0.15">
      <c r="A79" s="576">
        <v>4</v>
      </c>
      <c r="B79" s="579" t="s">
        <v>609</v>
      </c>
      <c r="C79" s="579"/>
      <c r="D79" s="579"/>
      <c r="E79" s="579"/>
      <c r="F79" s="579"/>
      <c r="G79" s="579"/>
      <c r="H79" s="579"/>
      <c r="I79" s="579"/>
      <c r="J79" s="579"/>
      <c r="K79" s="580"/>
    </row>
    <row r="80" spans="1:11" x14ac:dyDescent="0.15">
      <c r="A80" s="576">
        <v>5</v>
      </c>
      <c r="B80" s="579" t="s">
        <v>611</v>
      </c>
      <c r="C80" s="579"/>
      <c r="D80" s="579"/>
      <c r="E80" s="579"/>
      <c r="F80" s="579"/>
      <c r="G80" s="579"/>
      <c r="H80" s="579"/>
      <c r="I80" s="579"/>
      <c r="J80" s="579"/>
      <c r="K80" s="580"/>
    </row>
    <row r="81" spans="1:11" x14ac:dyDescent="0.15">
      <c r="A81" s="576">
        <v>6</v>
      </c>
      <c r="B81" s="579" t="s">
        <v>610</v>
      </c>
      <c r="C81" s="579"/>
      <c r="D81" s="579"/>
      <c r="E81" s="579"/>
      <c r="F81" s="579"/>
      <c r="G81" s="579"/>
      <c r="H81" s="579"/>
      <c r="I81" s="579"/>
      <c r="J81" s="579"/>
      <c r="K81" s="580"/>
    </row>
    <row r="82" spans="1:11" x14ac:dyDescent="0.15">
      <c r="A82" s="576">
        <v>7</v>
      </c>
      <c r="B82" s="579" t="s">
        <v>612</v>
      </c>
      <c r="C82" s="579"/>
      <c r="D82" s="579"/>
      <c r="E82" s="579"/>
      <c r="F82" s="579"/>
      <c r="G82" s="579"/>
      <c r="H82" s="579"/>
      <c r="I82" s="579"/>
      <c r="J82" s="579"/>
      <c r="K82" s="580"/>
    </row>
    <row r="83" spans="1:11" x14ac:dyDescent="0.15">
      <c r="A83" s="576">
        <v>8</v>
      </c>
      <c r="B83" s="579" t="s">
        <v>613</v>
      </c>
      <c r="C83" s="579"/>
      <c r="D83" s="579"/>
      <c r="E83" s="579"/>
      <c r="F83" s="579"/>
      <c r="G83" s="579"/>
      <c r="H83" s="579"/>
      <c r="I83" s="579"/>
      <c r="J83" s="579"/>
      <c r="K83" s="580"/>
    </row>
    <row r="84" spans="1:11" x14ac:dyDescent="0.15">
      <c r="A84" s="576">
        <v>9</v>
      </c>
      <c r="B84" s="579" t="s">
        <v>614</v>
      </c>
      <c r="C84" s="579"/>
      <c r="D84" s="579"/>
      <c r="E84" s="579"/>
      <c r="F84" s="579"/>
      <c r="G84" s="579"/>
      <c r="H84" s="579"/>
      <c r="I84" s="579"/>
      <c r="J84" s="579"/>
      <c r="K84" s="580"/>
    </row>
    <row r="85" spans="1:11" x14ac:dyDescent="0.15">
      <c r="A85" s="576">
        <v>10</v>
      </c>
      <c r="B85" s="579" t="s">
        <v>615</v>
      </c>
      <c r="C85" s="579"/>
      <c r="D85" s="579"/>
      <c r="E85" s="579"/>
      <c r="F85" s="579"/>
      <c r="G85" s="579"/>
      <c r="H85" s="579"/>
      <c r="I85" s="579"/>
      <c r="J85" s="579"/>
      <c r="K85" s="580"/>
    </row>
    <row r="86" spans="1:11" x14ac:dyDescent="0.15">
      <c r="A86" s="576">
        <v>11</v>
      </c>
      <c r="B86" s="579" t="s">
        <v>616</v>
      </c>
      <c r="C86" s="579"/>
      <c r="D86" s="579"/>
      <c r="E86" s="579"/>
      <c r="F86" s="579"/>
      <c r="G86" s="579"/>
      <c r="H86" s="579"/>
      <c r="I86" s="579"/>
      <c r="J86" s="579"/>
      <c r="K86" s="580"/>
    </row>
    <row r="87" spans="1:11" ht="14" thickBot="1" x14ac:dyDescent="0.2">
      <c r="A87" s="577">
        <v>12</v>
      </c>
      <c r="B87" s="582" t="s">
        <v>617</v>
      </c>
      <c r="C87" s="582"/>
      <c r="D87" s="582"/>
      <c r="E87" s="582"/>
      <c r="F87" s="582"/>
      <c r="G87" s="582"/>
      <c r="H87" s="582"/>
      <c r="I87" s="582"/>
      <c r="J87" s="582"/>
      <c r="K87" s="583"/>
    </row>
    <row r="88" spans="1:11" ht="14" thickBot="1" x14ac:dyDescent="0.2"/>
    <row r="89" spans="1:11" x14ac:dyDescent="0.15">
      <c r="A89" s="584" t="s">
        <v>1</v>
      </c>
      <c r="B89" s="573"/>
      <c r="C89" s="573"/>
      <c r="D89" s="573"/>
      <c r="E89" s="573"/>
      <c r="F89" s="573"/>
      <c r="G89" s="573"/>
      <c r="H89" s="573"/>
      <c r="I89" s="573"/>
      <c r="J89" s="573"/>
      <c r="K89" s="574"/>
    </row>
    <row r="90" spans="1:11" x14ac:dyDescent="0.15">
      <c r="A90" s="576"/>
      <c r="B90" s="594" t="s">
        <v>2</v>
      </c>
      <c r="C90" s="579"/>
      <c r="D90" s="579"/>
      <c r="E90" s="579"/>
      <c r="F90" s="579"/>
      <c r="G90" s="579"/>
      <c r="H90" s="579"/>
      <c r="I90" s="579"/>
      <c r="J90" s="579"/>
      <c r="K90" s="580"/>
    </row>
    <row r="91" spans="1:11" x14ac:dyDescent="0.15">
      <c r="A91" s="576">
        <v>1</v>
      </c>
      <c r="B91" s="579" t="s">
        <v>3</v>
      </c>
      <c r="C91" s="579"/>
      <c r="D91" s="579"/>
      <c r="E91" s="579"/>
      <c r="F91" s="579"/>
      <c r="G91" s="579"/>
      <c r="H91" s="579"/>
      <c r="I91" s="579"/>
      <c r="J91" s="579"/>
      <c r="K91" s="580"/>
    </row>
    <row r="92" spans="1:11" x14ac:dyDescent="0.15">
      <c r="A92" s="576">
        <v>2</v>
      </c>
      <c r="B92" s="579" t="s">
        <v>622</v>
      </c>
      <c r="C92" s="579"/>
      <c r="D92" s="579"/>
      <c r="E92" s="579"/>
      <c r="F92" s="579"/>
      <c r="G92" s="579"/>
      <c r="H92" s="579"/>
      <c r="I92" s="579"/>
      <c r="J92" s="579"/>
      <c r="K92" s="580"/>
    </row>
    <row r="93" spans="1:11" ht="25.5" customHeight="1" x14ac:dyDescent="0.15">
      <c r="A93" s="576">
        <v>3</v>
      </c>
      <c r="B93" s="613" t="s">
        <v>690</v>
      </c>
      <c r="C93" s="613"/>
      <c r="D93" s="613"/>
      <c r="E93" s="613"/>
      <c r="F93" s="613"/>
      <c r="G93" s="613"/>
      <c r="H93" s="613"/>
      <c r="I93" s="613"/>
      <c r="J93" s="613"/>
      <c r="K93" s="614"/>
    </row>
    <row r="94" spans="1:11" ht="27" customHeight="1" x14ac:dyDescent="0.15">
      <c r="A94" s="576">
        <v>4</v>
      </c>
      <c r="B94" s="613" t="s">
        <v>691</v>
      </c>
      <c r="C94" s="613"/>
      <c r="D94" s="613"/>
      <c r="E94" s="613"/>
      <c r="F94" s="613"/>
      <c r="G94" s="613"/>
      <c r="H94" s="613"/>
      <c r="I94" s="613"/>
      <c r="J94" s="613"/>
      <c r="K94" s="614"/>
    </row>
    <row r="95" spans="1:11" ht="27.75" customHeight="1" x14ac:dyDescent="0.15">
      <c r="A95" s="576">
        <v>5</v>
      </c>
      <c r="B95" s="613" t="s">
        <v>692</v>
      </c>
      <c r="C95" s="613"/>
      <c r="D95" s="613"/>
      <c r="E95" s="613"/>
      <c r="F95" s="613"/>
      <c r="G95" s="613"/>
      <c r="H95" s="613"/>
      <c r="I95" s="613"/>
      <c r="J95" s="613"/>
      <c r="K95" s="614"/>
    </row>
    <row r="96" spans="1:11" x14ac:dyDescent="0.15">
      <c r="A96" s="576">
        <v>6</v>
      </c>
      <c r="B96" s="579" t="s">
        <v>7</v>
      </c>
      <c r="C96" s="579"/>
      <c r="D96" s="579"/>
      <c r="E96" s="579"/>
      <c r="F96" s="579"/>
      <c r="G96" s="579"/>
      <c r="H96" s="579"/>
      <c r="I96" s="579"/>
      <c r="J96" s="579"/>
      <c r="K96" s="580"/>
    </row>
    <row r="97" spans="1:11" x14ac:dyDescent="0.15">
      <c r="A97" s="576">
        <v>7</v>
      </c>
      <c r="B97" s="579" t="s">
        <v>8</v>
      </c>
      <c r="C97" s="579"/>
      <c r="D97" s="579"/>
      <c r="E97" s="579"/>
      <c r="F97" s="579"/>
      <c r="G97" s="579"/>
      <c r="H97" s="579"/>
      <c r="I97" s="579"/>
      <c r="J97" s="579"/>
      <c r="K97" s="580"/>
    </row>
    <row r="98" spans="1:11" x14ac:dyDescent="0.15">
      <c r="A98" s="576">
        <v>8</v>
      </c>
      <c r="B98" s="579" t="s">
        <v>10</v>
      </c>
      <c r="C98" s="579"/>
      <c r="D98" s="579"/>
      <c r="E98" s="579"/>
      <c r="F98" s="579"/>
      <c r="G98" s="579"/>
      <c r="H98" s="579"/>
      <c r="I98" s="579"/>
      <c r="J98" s="579"/>
      <c r="K98" s="580"/>
    </row>
    <row r="99" spans="1:11" x14ac:dyDescent="0.15">
      <c r="A99" s="576">
        <v>9</v>
      </c>
      <c r="B99" s="579" t="s">
        <v>9</v>
      </c>
      <c r="C99" s="579"/>
      <c r="D99" s="579"/>
      <c r="E99" s="579"/>
      <c r="F99" s="579"/>
      <c r="G99" s="579"/>
      <c r="H99" s="579"/>
      <c r="I99" s="579"/>
      <c r="J99" s="579"/>
      <c r="K99" s="580"/>
    </row>
    <row r="100" spans="1:11" ht="14" thickBot="1" x14ac:dyDescent="0.2">
      <c r="A100" s="577">
        <v>10</v>
      </c>
      <c r="B100" s="582" t="s">
        <v>11</v>
      </c>
      <c r="C100" s="582"/>
      <c r="D100" s="582"/>
      <c r="E100" s="582"/>
      <c r="F100" s="582"/>
      <c r="G100" s="582"/>
      <c r="H100" s="582"/>
      <c r="I100" s="582"/>
      <c r="J100" s="582"/>
      <c r="K100" s="583"/>
    </row>
    <row r="101" spans="1:11" ht="14" thickBot="1" x14ac:dyDescent="0.2"/>
    <row r="102" spans="1:11" x14ac:dyDescent="0.15">
      <c r="A102" s="603" t="s">
        <v>563</v>
      </c>
      <c r="B102" s="604"/>
      <c r="C102" s="604"/>
      <c r="D102" s="604"/>
      <c r="E102" s="604"/>
      <c r="F102" s="604"/>
      <c r="G102" s="604"/>
      <c r="H102" s="604"/>
      <c r="I102" s="604"/>
      <c r="J102" s="604"/>
      <c r="K102" s="605"/>
    </row>
    <row r="103" spans="1:11" x14ac:dyDescent="0.15">
      <c r="A103" s="576"/>
      <c r="B103" s="594" t="s">
        <v>12</v>
      </c>
      <c r="C103" s="579"/>
      <c r="D103" s="579"/>
      <c r="E103" s="579"/>
      <c r="F103" s="579"/>
      <c r="G103" s="579"/>
      <c r="H103" s="579"/>
      <c r="I103" s="579"/>
      <c r="J103" s="579"/>
      <c r="K103" s="580"/>
    </row>
    <row r="104" spans="1:11" x14ac:dyDescent="0.15">
      <c r="A104" s="576">
        <v>1</v>
      </c>
      <c r="B104" s="579" t="s">
        <v>623</v>
      </c>
      <c r="C104" s="579"/>
      <c r="D104" s="579"/>
      <c r="E104" s="579"/>
      <c r="F104" s="579"/>
      <c r="G104" s="579"/>
      <c r="H104" s="579"/>
      <c r="I104" s="579"/>
      <c r="J104" s="579"/>
      <c r="K104" s="580"/>
    </row>
    <row r="105" spans="1:11" x14ac:dyDescent="0.15">
      <c r="A105" s="576">
        <v>2</v>
      </c>
      <c r="B105" s="579" t="s">
        <v>13</v>
      </c>
      <c r="C105" s="579"/>
      <c r="D105" s="579"/>
      <c r="E105" s="579"/>
      <c r="F105" s="579"/>
      <c r="G105" s="579"/>
      <c r="H105" s="579"/>
      <c r="I105" s="579"/>
      <c r="J105" s="579"/>
      <c r="K105" s="580"/>
    </row>
    <row r="106" spans="1:11" x14ac:dyDescent="0.15">
      <c r="A106" s="576">
        <v>3</v>
      </c>
      <c r="B106" s="579" t="s">
        <v>624</v>
      </c>
      <c r="C106" s="579"/>
      <c r="D106" s="579"/>
      <c r="E106" s="579"/>
      <c r="F106" s="579"/>
      <c r="G106" s="579"/>
      <c r="H106" s="579"/>
      <c r="I106" s="579"/>
      <c r="J106" s="579"/>
      <c r="K106" s="580"/>
    </row>
    <row r="107" spans="1:11" x14ac:dyDescent="0.15">
      <c r="A107" s="576">
        <v>4</v>
      </c>
      <c r="B107" s="579" t="s">
        <v>14</v>
      </c>
      <c r="C107" s="579"/>
      <c r="D107" s="579"/>
      <c r="E107" s="579"/>
      <c r="F107" s="579"/>
      <c r="G107" s="579"/>
      <c r="H107" s="579"/>
      <c r="I107" s="579"/>
      <c r="J107" s="579"/>
      <c r="K107" s="580"/>
    </row>
    <row r="108" spans="1:11" x14ac:dyDescent="0.15">
      <c r="A108" s="576">
        <v>5</v>
      </c>
      <c r="B108" s="579" t="s">
        <v>625</v>
      </c>
      <c r="C108" s="579"/>
      <c r="D108" s="579"/>
      <c r="E108" s="579"/>
      <c r="F108" s="579"/>
      <c r="G108" s="579"/>
      <c r="H108" s="579"/>
      <c r="I108" s="579"/>
      <c r="J108" s="579"/>
      <c r="K108" s="580"/>
    </row>
    <row r="109" spans="1:11" x14ac:dyDescent="0.15">
      <c r="A109" s="576">
        <v>6</v>
      </c>
      <c r="B109" s="579" t="s">
        <v>16</v>
      </c>
      <c r="C109" s="579"/>
      <c r="D109" s="579"/>
      <c r="E109" s="579"/>
      <c r="F109" s="579"/>
      <c r="G109" s="579"/>
      <c r="H109" s="579"/>
      <c r="I109" s="579"/>
      <c r="J109" s="579"/>
      <c r="K109" s="580"/>
    </row>
    <row r="110" spans="1:11" x14ac:dyDescent="0.15">
      <c r="A110" s="576">
        <v>7</v>
      </c>
      <c r="B110" s="579" t="s">
        <v>626</v>
      </c>
      <c r="C110" s="579"/>
      <c r="D110" s="579"/>
      <c r="E110" s="579"/>
      <c r="F110" s="579"/>
      <c r="G110" s="579"/>
      <c r="H110" s="579"/>
      <c r="I110" s="579"/>
      <c r="J110" s="579"/>
      <c r="K110" s="580"/>
    </row>
    <row r="111" spans="1:11" x14ac:dyDescent="0.15">
      <c r="A111" s="576">
        <v>8</v>
      </c>
      <c r="B111" s="579" t="s">
        <v>17</v>
      </c>
      <c r="C111" s="579"/>
      <c r="D111" s="579"/>
      <c r="E111" s="579"/>
      <c r="F111" s="579"/>
      <c r="G111" s="579"/>
      <c r="H111" s="579"/>
      <c r="I111" s="579"/>
      <c r="J111" s="579"/>
      <c r="K111" s="580"/>
    </row>
    <row r="112" spans="1:11" ht="14" thickBot="1" x14ac:dyDescent="0.2">
      <c r="A112" s="577">
        <v>9</v>
      </c>
      <c r="B112" s="582" t="s">
        <v>15</v>
      </c>
      <c r="C112" s="582"/>
      <c r="D112" s="582"/>
      <c r="E112" s="582"/>
      <c r="F112" s="582"/>
      <c r="G112" s="582"/>
      <c r="H112" s="582"/>
      <c r="I112" s="582"/>
      <c r="J112" s="582"/>
      <c r="K112" s="583"/>
    </row>
    <row r="113" spans="1:11" ht="14" thickBot="1" x14ac:dyDescent="0.2"/>
    <row r="114" spans="1:11" x14ac:dyDescent="0.15">
      <c r="A114" s="606" t="s">
        <v>18</v>
      </c>
      <c r="B114" s="607"/>
      <c r="C114" s="607"/>
      <c r="D114" s="607"/>
      <c r="E114" s="607"/>
      <c r="F114" s="607"/>
      <c r="G114" s="607"/>
      <c r="H114" s="607"/>
      <c r="I114" s="607"/>
      <c r="J114" s="607"/>
      <c r="K114" s="608"/>
    </row>
    <row r="115" spans="1:11" x14ac:dyDescent="0.15">
      <c r="A115" s="576"/>
      <c r="B115" s="594" t="s">
        <v>19</v>
      </c>
      <c r="C115" s="579"/>
      <c r="D115" s="579"/>
      <c r="E115" s="579"/>
      <c r="F115" s="579"/>
      <c r="G115" s="579"/>
      <c r="H115" s="579"/>
      <c r="I115" s="579"/>
      <c r="J115" s="579"/>
      <c r="K115" s="580"/>
    </row>
    <row r="116" spans="1:11" x14ac:dyDescent="0.15">
      <c r="A116" s="576">
        <v>1</v>
      </c>
      <c r="B116" s="579" t="s">
        <v>22</v>
      </c>
      <c r="C116" s="579"/>
      <c r="D116" s="579"/>
      <c r="E116" s="579"/>
      <c r="F116" s="579"/>
      <c r="G116" s="579"/>
      <c r="H116" s="579"/>
      <c r="I116" s="579"/>
      <c r="J116" s="579"/>
      <c r="K116" s="580"/>
    </row>
    <row r="117" spans="1:11" x14ac:dyDescent="0.15">
      <c r="A117" s="576">
        <v>2</v>
      </c>
      <c r="B117" s="579" t="s">
        <v>20</v>
      </c>
      <c r="C117" s="579"/>
      <c r="D117" s="579"/>
      <c r="E117" s="579"/>
      <c r="F117" s="579"/>
      <c r="G117" s="579"/>
      <c r="H117" s="579"/>
      <c r="I117" s="579"/>
      <c r="J117" s="579"/>
      <c r="K117" s="580"/>
    </row>
    <row r="118" spans="1:11" x14ac:dyDescent="0.15">
      <c r="A118" s="576">
        <v>3</v>
      </c>
      <c r="B118" s="579" t="s">
        <v>21</v>
      </c>
      <c r="C118" s="579"/>
      <c r="D118" s="579"/>
      <c r="E118" s="579"/>
      <c r="F118" s="579"/>
      <c r="G118" s="579"/>
      <c r="H118" s="579"/>
      <c r="I118" s="579"/>
      <c r="J118" s="579"/>
      <c r="K118" s="580"/>
    </row>
    <row r="119" spans="1:11" x14ac:dyDescent="0.15">
      <c r="A119" s="576">
        <v>4</v>
      </c>
      <c r="B119" s="579" t="s">
        <v>23</v>
      </c>
      <c r="C119" s="579"/>
      <c r="D119" s="579"/>
      <c r="E119" s="579"/>
      <c r="F119" s="579"/>
      <c r="G119" s="579"/>
      <c r="H119" s="579"/>
      <c r="I119" s="579"/>
      <c r="J119" s="579"/>
      <c r="K119" s="580"/>
    </row>
    <row r="120" spans="1:11" x14ac:dyDescent="0.15">
      <c r="A120" s="576">
        <v>5</v>
      </c>
      <c r="B120" s="579" t="s">
        <v>24</v>
      </c>
      <c r="C120" s="579"/>
      <c r="D120" s="579"/>
      <c r="E120" s="579"/>
      <c r="F120" s="579"/>
      <c r="G120" s="579"/>
      <c r="H120" s="579"/>
      <c r="I120" s="579"/>
      <c r="J120" s="579"/>
      <c r="K120" s="580"/>
    </row>
    <row r="121" spans="1:11" x14ac:dyDescent="0.15">
      <c r="A121" s="576">
        <v>6</v>
      </c>
      <c r="B121" s="579" t="s">
        <v>25</v>
      </c>
      <c r="C121" s="579"/>
      <c r="D121" s="579"/>
      <c r="E121" s="579"/>
      <c r="F121" s="579"/>
      <c r="G121" s="579"/>
      <c r="H121" s="579"/>
      <c r="I121" s="579"/>
      <c r="J121" s="579"/>
      <c r="K121" s="580"/>
    </row>
    <row r="122" spans="1:11" x14ac:dyDescent="0.15">
      <c r="A122" s="576">
        <v>7</v>
      </c>
      <c r="B122" s="579" t="s">
        <v>26</v>
      </c>
      <c r="C122" s="579"/>
      <c r="D122" s="579"/>
      <c r="E122" s="579"/>
      <c r="F122" s="579"/>
      <c r="G122" s="579"/>
      <c r="H122" s="579"/>
      <c r="I122" s="579"/>
      <c r="J122" s="579"/>
      <c r="K122" s="580"/>
    </row>
    <row r="123" spans="1:11" x14ac:dyDescent="0.15">
      <c r="A123" s="576">
        <v>8</v>
      </c>
      <c r="B123" s="609" t="s">
        <v>693</v>
      </c>
      <c r="C123" s="609"/>
      <c r="D123" s="609"/>
      <c r="E123" s="609"/>
      <c r="F123" s="609"/>
      <c r="G123" s="609"/>
      <c r="H123" s="609"/>
      <c r="I123" s="609"/>
      <c r="J123" s="609"/>
      <c r="K123" s="610"/>
    </row>
    <row r="124" spans="1:11" x14ac:dyDescent="0.15">
      <c r="A124" s="576">
        <v>9</v>
      </c>
      <c r="B124" s="579" t="s">
        <v>28</v>
      </c>
      <c r="C124" s="579"/>
      <c r="D124" s="579"/>
      <c r="E124" s="579"/>
      <c r="F124" s="579"/>
      <c r="G124" s="579"/>
      <c r="H124" s="579"/>
      <c r="I124" s="579"/>
      <c r="J124" s="579"/>
      <c r="K124" s="580"/>
    </row>
    <row r="125" spans="1:11" ht="14" thickBot="1" x14ac:dyDescent="0.2">
      <c r="A125" s="577">
        <v>10</v>
      </c>
      <c r="B125" s="582" t="s">
        <v>27</v>
      </c>
      <c r="C125" s="582"/>
      <c r="D125" s="582"/>
      <c r="E125" s="582"/>
      <c r="F125" s="582"/>
      <c r="G125" s="582"/>
      <c r="H125" s="582"/>
      <c r="I125" s="582"/>
      <c r="J125" s="582"/>
      <c r="K125" s="583"/>
    </row>
    <row r="126" spans="1:11" ht="14" thickBot="1" x14ac:dyDescent="0.2"/>
    <row r="127" spans="1:11" x14ac:dyDescent="0.15">
      <c r="A127" s="603" t="s">
        <v>29</v>
      </c>
      <c r="B127" s="604"/>
      <c r="C127" s="604"/>
      <c r="D127" s="604"/>
      <c r="E127" s="604"/>
      <c r="F127" s="604"/>
      <c r="G127" s="604"/>
      <c r="H127" s="604"/>
      <c r="I127" s="604"/>
      <c r="J127" s="604"/>
      <c r="K127" s="605"/>
    </row>
    <row r="128" spans="1:11" x14ac:dyDescent="0.15">
      <c r="A128" s="576">
        <v>1</v>
      </c>
      <c r="B128" s="579" t="s">
        <v>31</v>
      </c>
      <c r="C128" s="579"/>
      <c r="D128" s="579"/>
      <c r="E128" s="579"/>
      <c r="F128" s="579"/>
      <c r="G128" s="579"/>
      <c r="H128" s="579"/>
      <c r="I128" s="579"/>
      <c r="J128" s="579"/>
      <c r="K128" s="580"/>
    </row>
    <row r="129" spans="1:11" x14ac:dyDescent="0.15">
      <c r="A129" s="576">
        <v>2</v>
      </c>
      <c r="B129" s="579" t="s">
        <v>30</v>
      </c>
      <c r="C129" s="579"/>
      <c r="D129" s="579"/>
      <c r="E129" s="579"/>
      <c r="F129" s="579"/>
      <c r="G129" s="579"/>
      <c r="H129" s="579"/>
      <c r="I129" s="579"/>
      <c r="J129" s="579"/>
      <c r="K129" s="580"/>
    </row>
    <row r="130" spans="1:11" x14ac:dyDescent="0.15">
      <c r="A130" s="576">
        <v>3</v>
      </c>
      <c r="B130" s="609" t="s">
        <v>694</v>
      </c>
      <c r="C130" s="609"/>
      <c r="D130" s="609"/>
      <c r="E130" s="609"/>
      <c r="F130" s="609"/>
      <c r="G130" s="609"/>
      <c r="H130" s="609"/>
      <c r="I130" s="609"/>
      <c r="J130" s="609"/>
      <c r="K130" s="610"/>
    </row>
    <row r="131" spans="1:11" x14ac:dyDescent="0.15">
      <c r="A131" s="576">
        <v>4</v>
      </c>
      <c r="B131" s="579" t="s">
        <v>627</v>
      </c>
      <c r="C131" s="579"/>
      <c r="D131" s="579"/>
      <c r="E131" s="579"/>
      <c r="F131" s="579"/>
      <c r="G131" s="579"/>
      <c r="H131" s="579"/>
      <c r="I131" s="579"/>
      <c r="J131" s="579"/>
      <c r="K131" s="580"/>
    </row>
    <row r="132" spans="1:11" x14ac:dyDescent="0.15">
      <c r="A132" s="576">
        <v>5</v>
      </c>
      <c r="B132" s="579" t="s">
        <v>619</v>
      </c>
      <c r="C132" s="579"/>
      <c r="D132" s="579"/>
      <c r="E132" s="579"/>
      <c r="F132" s="579"/>
      <c r="G132" s="579"/>
      <c r="H132" s="579"/>
      <c r="I132" s="579"/>
      <c r="J132" s="579"/>
      <c r="K132" s="580"/>
    </row>
    <row r="133" spans="1:11" x14ac:dyDescent="0.15">
      <c r="A133" s="576">
        <v>6</v>
      </c>
      <c r="B133" s="581" t="s">
        <v>695</v>
      </c>
      <c r="C133" s="579"/>
      <c r="D133" s="579"/>
      <c r="E133" s="579"/>
      <c r="F133" s="579"/>
      <c r="G133" s="579"/>
      <c r="H133" s="579"/>
      <c r="I133" s="579"/>
      <c r="J133" s="579"/>
      <c r="K133" s="580"/>
    </row>
    <row r="134" spans="1:11" ht="27.75" customHeight="1" thickBot="1" x14ac:dyDescent="0.2">
      <c r="A134" s="577">
        <v>7</v>
      </c>
      <c r="B134" s="600" t="s">
        <v>696</v>
      </c>
      <c r="C134" s="601"/>
      <c r="D134" s="601"/>
      <c r="E134" s="601"/>
      <c r="F134" s="601"/>
      <c r="G134" s="601"/>
      <c r="H134" s="601"/>
      <c r="I134" s="601"/>
      <c r="J134" s="601"/>
      <c r="K134" s="602"/>
    </row>
  </sheetData>
  <mergeCells count="52">
    <mergeCell ref="A1:J1"/>
    <mergeCell ref="A3:J3"/>
    <mergeCell ref="B5:K5"/>
    <mergeCell ref="B7:K7"/>
    <mergeCell ref="A14:K14"/>
    <mergeCell ref="B15:K15"/>
    <mergeCell ref="B16:K16"/>
    <mergeCell ref="B17:K17"/>
    <mergeCell ref="B18:K18"/>
    <mergeCell ref="B19:K19"/>
    <mergeCell ref="B26:K26"/>
    <mergeCell ref="B20:K20"/>
    <mergeCell ref="B21:K21"/>
    <mergeCell ref="A23:K23"/>
    <mergeCell ref="B24:K24"/>
    <mergeCell ref="B25:K25"/>
    <mergeCell ref="B27:K27"/>
    <mergeCell ref="B28:K28"/>
    <mergeCell ref="B30:K30"/>
    <mergeCell ref="A32:K32"/>
    <mergeCell ref="B35:K35"/>
    <mergeCell ref="B36:K36"/>
    <mergeCell ref="B39:K39"/>
    <mergeCell ref="B45:K45"/>
    <mergeCell ref="B46:K46"/>
    <mergeCell ref="B47:K47"/>
    <mergeCell ref="B48:K48"/>
    <mergeCell ref="B49:K49"/>
    <mergeCell ref="B50:K50"/>
    <mergeCell ref="B51:K51"/>
    <mergeCell ref="B52:K52"/>
    <mergeCell ref="B53:K53"/>
    <mergeCell ref="A55:K55"/>
    <mergeCell ref="A58:K58"/>
    <mergeCell ref="B59:K59"/>
    <mergeCell ref="B62:K62"/>
    <mergeCell ref="B63:K63"/>
    <mergeCell ref="B66:K66"/>
    <mergeCell ref="B70:K70"/>
    <mergeCell ref="B71:K71"/>
    <mergeCell ref="B72:K72"/>
    <mergeCell ref="A74:K74"/>
    <mergeCell ref="B67:K67"/>
    <mergeCell ref="B93:K93"/>
    <mergeCell ref="B94:K94"/>
    <mergeCell ref="B95:K95"/>
    <mergeCell ref="B134:K134"/>
    <mergeCell ref="A102:K102"/>
    <mergeCell ref="A114:K114"/>
    <mergeCell ref="B123:K123"/>
    <mergeCell ref="A127:K127"/>
    <mergeCell ref="B130:K130"/>
  </mergeCells>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2" sqref="A2"/>
    </sheetView>
  </sheetViews>
  <sheetFormatPr baseColWidth="10" defaultColWidth="9.1640625" defaultRowHeight="14" x14ac:dyDescent="0.15"/>
  <cols>
    <col min="1" max="1" width="30.83203125" style="38" customWidth="1"/>
    <col min="2" max="2" width="28.6640625" style="38" customWidth="1"/>
    <col min="3" max="3" width="18.6640625" style="38" customWidth="1"/>
    <col min="4" max="4" width="2.5" style="38" customWidth="1"/>
    <col min="5" max="5" width="28.83203125" style="38" customWidth="1"/>
    <col min="6" max="6" width="18.6640625" style="38" customWidth="1"/>
    <col min="7" max="16384" width="9.1640625" style="38"/>
  </cols>
  <sheetData>
    <row r="1" spans="1:6" x14ac:dyDescent="0.15">
      <c r="A1" s="36" t="str">
        <f>'Form 1 Cover'!B21</f>
        <v>CORAL ACADEMY OF LAS VEGAS</v>
      </c>
    </row>
    <row r="3" spans="1:6" x14ac:dyDescent="0.15">
      <c r="A3" s="350" t="str">
        <f>"FUND TRANSFERS "&amp;TEXT('Form 1 Cover'!D138, "MM/DD/YY")</f>
        <v>FUND TRANSFERS 2017-2018</v>
      </c>
      <c r="B3" s="686" t="s">
        <v>55</v>
      </c>
      <c r="C3" s="687"/>
      <c r="D3" s="351"/>
      <c r="E3" s="686" t="s">
        <v>56</v>
      </c>
      <c r="F3" s="687"/>
    </row>
    <row r="4" spans="1:6" x14ac:dyDescent="0.15">
      <c r="A4" s="159"/>
      <c r="B4" s="352"/>
      <c r="C4" s="51"/>
      <c r="D4" s="47"/>
      <c r="E4" s="352"/>
      <c r="F4" s="51"/>
    </row>
    <row r="5" spans="1:6" x14ac:dyDescent="0.15">
      <c r="A5" s="353">
        <f>-1</f>
        <v>-1</v>
      </c>
      <c r="B5" s="354">
        <f>A5-1</f>
        <v>-2</v>
      </c>
      <c r="C5" s="354">
        <v>-3</v>
      </c>
      <c r="D5" s="355"/>
      <c r="E5" s="354">
        <f>C5-1</f>
        <v>-4</v>
      </c>
      <c r="F5" s="354">
        <v>-5</v>
      </c>
    </row>
    <row r="6" spans="1:6" ht="18" customHeight="1" thickBot="1" x14ac:dyDescent="0.2">
      <c r="A6" s="249" t="s">
        <v>57</v>
      </c>
      <c r="B6" s="249" t="s">
        <v>58</v>
      </c>
      <c r="C6" s="249" t="s">
        <v>59</v>
      </c>
      <c r="D6" s="356"/>
      <c r="E6" s="249" t="s">
        <v>60</v>
      </c>
      <c r="F6" s="249" t="s">
        <v>59</v>
      </c>
    </row>
    <row r="7" spans="1:6" ht="21.75" customHeight="1" x14ac:dyDescent="0.15">
      <c r="A7" s="476" t="s">
        <v>61</v>
      </c>
      <c r="B7" s="545"/>
      <c r="C7" s="545"/>
      <c r="D7" s="357"/>
      <c r="E7" s="545"/>
      <c r="F7" s="545"/>
    </row>
    <row r="8" spans="1:6" x14ac:dyDescent="0.15">
      <c r="A8" s="549"/>
      <c r="B8" s="539"/>
      <c r="C8" s="539"/>
      <c r="D8" s="357"/>
      <c r="E8" s="539"/>
      <c r="F8" s="539"/>
    </row>
    <row r="9" spans="1:6" x14ac:dyDescent="0.15">
      <c r="A9" s="549"/>
      <c r="B9" s="539"/>
      <c r="C9" s="539"/>
      <c r="D9" s="357"/>
      <c r="E9" s="539"/>
      <c r="F9" s="539"/>
    </row>
    <row r="10" spans="1:6" x14ac:dyDescent="0.15">
      <c r="A10" s="549"/>
      <c r="B10" s="539"/>
      <c r="C10" s="539"/>
      <c r="D10" s="357"/>
      <c r="E10" s="539"/>
      <c r="F10" s="539"/>
    </row>
    <row r="11" spans="1:6" x14ac:dyDescent="0.15">
      <c r="A11" s="549"/>
      <c r="B11" s="539"/>
      <c r="C11" s="539"/>
      <c r="D11" s="357"/>
      <c r="E11" s="539"/>
      <c r="F11" s="539"/>
    </row>
    <row r="12" spans="1:6" x14ac:dyDescent="0.15">
      <c r="A12" s="549"/>
      <c r="B12" s="539"/>
      <c r="C12" s="539"/>
      <c r="D12" s="357"/>
      <c r="E12" s="539"/>
      <c r="F12" s="539"/>
    </row>
    <row r="13" spans="1:6" x14ac:dyDescent="0.15">
      <c r="A13" s="549"/>
      <c r="B13" s="539"/>
      <c r="C13" s="539"/>
      <c r="D13" s="357"/>
      <c r="E13" s="539"/>
      <c r="F13" s="539"/>
    </row>
    <row r="14" spans="1:6" x14ac:dyDescent="0.15">
      <c r="A14" s="549"/>
      <c r="B14" s="539"/>
      <c r="C14" s="539"/>
      <c r="D14" s="357"/>
      <c r="E14" s="539"/>
      <c r="F14" s="539"/>
    </row>
    <row r="15" spans="1:6" x14ac:dyDescent="0.15">
      <c r="A15" s="549"/>
      <c r="B15" s="539"/>
      <c r="C15" s="539"/>
      <c r="D15" s="357"/>
      <c r="E15" s="539"/>
      <c r="F15" s="539"/>
    </row>
    <row r="16" spans="1:6" x14ac:dyDescent="0.15">
      <c r="A16" s="549"/>
      <c r="B16" s="539"/>
      <c r="C16" s="539"/>
      <c r="D16" s="357"/>
      <c r="E16" s="539"/>
      <c r="F16" s="539"/>
    </row>
    <row r="17" spans="1:6" x14ac:dyDescent="0.15">
      <c r="A17" s="549"/>
      <c r="B17" s="539"/>
      <c r="C17" s="539"/>
      <c r="D17" s="357"/>
      <c r="E17" s="539"/>
      <c r="F17" s="539"/>
    </row>
    <row r="18" spans="1:6" x14ac:dyDescent="0.15">
      <c r="A18" s="549"/>
      <c r="B18" s="539"/>
      <c r="C18" s="539"/>
      <c r="D18" s="357"/>
      <c r="E18" s="539"/>
      <c r="F18" s="539"/>
    </row>
    <row r="19" spans="1:6" ht="18" customHeight="1" thickBot="1" x14ac:dyDescent="0.2">
      <c r="A19" s="477" t="s">
        <v>62</v>
      </c>
      <c r="B19" s="54">
        <f>SUM(B8:B18)</f>
        <v>0</v>
      </c>
      <c r="C19" s="54">
        <f>SUM(C8:C18)</f>
        <v>0</v>
      </c>
      <c r="D19" s="358"/>
      <c r="E19" s="54">
        <f>SUM(E8:E18)</f>
        <v>0</v>
      </c>
      <c r="F19" s="54">
        <f>SUM(F8:F18)</f>
        <v>0</v>
      </c>
    </row>
    <row r="20" spans="1:6" ht="20.25" customHeight="1" x14ac:dyDescent="0.15">
      <c r="A20" s="476" t="s">
        <v>63</v>
      </c>
      <c r="B20" s="215"/>
      <c r="C20" s="215"/>
      <c r="D20" s="357"/>
      <c r="E20" s="215"/>
      <c r="F20" s="215"/>
    </row>
    <row r="21" spans="1:6" x14ac:dyDescent="0.15">
      <c r="A21" s="549"/>
      <c r="B21" s="539"/>
      <c r="C21" s="539"/>
      <c r="D21" s="357"/>
      <c r="E21" s="539"/>
      <c r="F21" s="539"/>
    </row>
    <row r="22" spans="1:6" x14ac:dyDescent="0.15">
      <c r="A22" s="549"/>
      <c r="B22" s="539"/>
      <c r="C22" s="539"/>
      <c r="D22" s="357"/>
      <c r="E22" s="539"/>
      <c r="F22" s="539"/>
    </row>
    <row r="23" spans="1:6" x14ac:dyDescent="0.15">
      <c r="A23" s="549"/>
      <c r="B23" s="539"/>
      <c r="C23" s="539"/>
      <c r="D23" s="357"/>
      <c r="E23" s="539"/>
      <c r="F23" s="539"/>
    </row>
    <row r="24" spans="1:6" x14ac:dyDescent="0.15">
      <c r="A24" s="549"/>
      <c r="B24" s="539"/>
      <c r="C24" s="539"/>
      <c r="D24" s="357"/>
      <c r="E24" s="539"/>
      <c r="F24" s="539"/>
    </row>
    <row r="25" spans="1:6" x14ac:dyDescent="0.15">
      <c r="A25" s="549"/>
      <c r="B25" s="539"/>
      <c r="C25" s="539"/>
      <c r="D25" s="357"/>
      <c r="E25" s="539"/>
      <c r="F25" s="539"/>
    </row>
    <row r="26" spans="1:6" x14ac:dyDescent="0.15">
      <c r="A26" s="549"/>
      <c r="B26" s="539"/>
      <c r="C26" s="539"/>
      <c r="D26" s="357"/>
      <c r="E26" s="539"/>
      <c r="F26" s="539"/>
    </row>
    <row r="27" spans="1:6" x14ac:dyDescent="0.15">
      <c r="A27" s="549"/>
      <c r="B27" s="539"/>
      <c r="C27" s="539"/>
      <c r="D27" s="357"/>
      <c r="E27" s="539"/>
      <c r="F27" s="539"/>
    </row>
    <row r="28" spans="1:6" x14ac:dyDescent="0.15">
      <c r="A28" s="549"/>
      <c r="B28" s="539"/>
      <c r="C28" s="539"/>
      <c r="D28" s="357"/>
      <c r="E28" s="539"/>
      <c r="F28" s="539"/>
    </row>
    <row r="29" spans="1:6" x14ac:dyDescent="0.15">
      <c r="A29" s="549"/>
      <c r="B29" s="539"/>
      <c r="C29" s="539"/>
      <c r="D29" s="357"/>
      <c r="E29" s="539"/>
      <c r="F29" s="539"/>
    </row>
    <row r="30" spans="1:6" x14ac:dyDescent="0.15">
      <c r="A30" s="549"/>
      <c r="B30" s="539"/>
      <c r="C30" s="539"/>
      <c r="D30" s="357"/>
      <c r="E30" s="539"/>
      <c r="F30" s="539"/>
    </row>
    <row r="31" spans="1:6" x14ac:dyDescent="0.15">
      <c r="A31" s="549"/>
      <c r="B31" s="539"/>
      <c r="C31" s="539"/>
      <c r="D31" s="357"/>
      <c r="E31" s="539"/>
      <c r="F31" s="539"/>
    </row>
    <row r="32" spans="1:6" ht="18" customHeight="1" thickBot="1" x14ac:dyDescent="0.2">
      <c r="A32" s="477" t="s">
        <v>62</v>
      </c>
      <c r="B32" s="54">
        <f>SUM(B21:B31)</f>
        <v>0</v>
      </c>
      <c r="C32" s="54">
        <f>SUM(C21:C31)</f>
        <v>0</v>
      </c>
      <c r="D32" s="358"/>
      <c r="E32" s="54">
        <f>SUM(E21:E31)</f>
        <v>0</v>
      </c>
      <c r="F32" s="54">
        <f>SUM(F21:F31)</f>
        <v>0</v>
      </c>
    </row>
    <row r="33" spans="1:6" ht="21.75" customHeight="1" thickBot="1" x14ac:dyDescent="0.2">
      <c r="A33" s="478" t="s">
        <v>64</v>
      </c>
      <c r="B33" s="359">
        <f>B19+B32</f>
        <v>0</v>
      </c>
      <c r="C33" s="359">
        <f>C19+C32</f>
        <v>0</v>
      </c>
      <c r="D33" s="360"/>
      <c r="E33" s="359">
        <f>E19+E32</f>
        <v>0</v>
      </c>
      <c r="F33" s="359">
        <f>F19+F32</f>
        <v>0</v>
      </c>
    </row>
    <row r="34" spans="1:6" ht="15" thickTop="1" x14ac:dyDescent="0.15"/>
    <row r="35" spans="1:6" ht="13.5" customHeight="1" x14ac:dyDescent="0.15">
      <c r="A35" s="530" t="str">
        <f>'Form 1 Cover'!B21</f>
        <v>CORAL ACADEMY OF LAS VEGAS</v>
      </c>
      <c r="C35" s="58"/>
      <c r="E35" s="3" t="str">
        <f>"Budget Fiscal Year "&amp;TEXT('Form 1 Cover'!$D$138, "mm/dd/yy")</f>
        <v>Budget Fiscal Year 2017-2018</v>
      </c>
    </row>
    <row r="36" spans="1:6" x14ac:dyDescent="0.15">
      <c r="F36" s="23"/>
    </row>
    <row r="37" spans="1:6" x14ac:dyDescent="0.15">
      <c r="A37" s="38" t="s">
        <v>563</v>
      </c>
      <c r="F37" s="2">
        <f>'Form 1 Cover'!$D$147</f>
        <v>42787</v>
      </c>
    </row>
  </sheetData>
  <sheetProtection password="CC13" sheet="1" objects="1" scenarios="1"/>
  <mergeCells count="2">
    <mergeCell ref="B3:C3"/>
    <mergeCell ref="E3:F3"/>
  </mergeCells>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G21" sqref="G21"/>
    </sheetView>
  </sheetViews>
  <sheetFormatPr baseColWidth="10" defaultColWidth="9.1640625" defaultRowHeight="13" x14ac:dyDescent="0.15"/>
  <cols>
    <col min="1" max="1" width="10.33203125" style="265" customWidth="1"/>
    <col min="2" max="2" width="9.1640625" style="265"/>
    <col min="3" max="3" width="10.5" style="265" customWidth="1"/>
    <col min="4" max="4" width="4.83203125" style="265" customWidth="1"/>
    <col min="5" max="5" width="3" style="265" customWidth="1"/>
    <col min="6" max="6" width="4.83203125" style="265" customWidth="1"/>
    <col min="7" max="7" width="16" style="265" customWidth="1"/>
    <col min="8" max="8" width="10.5" style="265" customWidth="1"/>
    <col min="9" max="9" width="2.6640625" style="265" customWidth="1"/>
    <col min="10" max="10" width="18.5" style="265" customWidth="1"/>
    <col min="11" max="16384" width="9.1640625" style="265"/>
  </cols>
  <sheetData>
    <row r="1" spans="1:11" ht="24.75" customHeight="1" thickBot="1" x14ac:dyDescent="0.25">
      <c r="A1" s="688" t="str">
        <f>"L O B B Y   E X P E N S E S   "&amp;TEXT('Form 1 Cover'!D138, "MM/DD/YY")</f>
        <v>L O B B Y   E X P E N S E S   2017-2018</v>
      </c>
      <c r="B1" s="688"/>
      <c r="C1" s="688"/>
      <c r="D1" s="688"/>
      <c r="E1" s="688"/>
      <c r="F1" s="688"/>
      <c r="G1" s="688"/>
      <c r="H1" s="688"/>
      <c r="I1" s="688"/>
      <c r="J1" s="688"/>
    </row>
    <row r="2" spans="1:11" ht="18" customHeight="1" thickTop="1" x14ac:dyDescent="0.15">
      <c r="A2" s="266"/>
    </row>
    <row r="3" spans="1:11" ht="18" customHeight="1" x14ac:dyDescent="0.15">
      <c r="A3" s="265" t="s">
        <v>277</v>
      </c>
    </row>
    <row r="4" spans="1:11" ht="18" customHeight="1" x14ac:dyDescent="0.15">
      <c r="A4" s="265" t="s">
        <v>268</v>
      </c>
    </row>
    <row r="5" spans="1:11" ht="18" customHeight="1" x14ac:dyDescent="0.15">
      <c r="A5" s="265" t="s">
        <v>269</v>
      </c>
    </row>
    <row r="6" spans="1:11" ht="18" customHeight="1" x14ac:dyDescent="0.15"/>
    <row r="7" spans="1:11" ht="18" customHeight="1" x14ac:dyDescent="0.15">
      <c r="A7" s="689"/>
      <c r="B7" s="689"/>
      <c r="C7" s="689"/>
      <c r="D7" s="689"/>
      <c r="E7" s="689"/>
      <c r="F7" s="689"/>
      <c r="G7" s="689"/>
      <c r="H7" s="689"/>
      <c r="I7" s="689"/>
      <c r="J7" s="689"/>
    </row>
    <row r="8" spans="1:11" ht="18" customHeight="1" x14ac:dyDescent="0.15"/>
    <row r="9" spans="1:11" ht="18" customHeight="1" x14ac:dyDescent="0.15">
      <c r="A9" s="265" t="s">
        <v>270</v>
      </c>
      <c r="B9" s="550"/>
      <c r="C9" s="550"/>
      <c r="D9" s="550"/>
      <c r="E9" s="550"/>
      <c r="F9" s="550"/>
      <c r="G9" s="550"/>
      <c r="H9" s="550"/>
      <c r="I9" s="550"/>
      <c r="J9" s="550"/>
      <c r="K9" s="77"/>
    </row>
    <row r="10" spans="1:11" ht="18" customHeight="1" x14ac:dyDescent="0.15">
      <c r="K10" s="77"/>
    </row>
    <row r="11" spans="1:11" ht="18" customHeight="1" x14ac:dyDescent="0.15">
      <c r="A11" s="265" t="s">
        <v>271</v>
      </c>
      <c r="C11" s="550"/>
      <c r="D11" s="550"/>
      <c r="E11" s="550"/>
      <c r="F11" s="550"/>
      <c r="G11" s="550"/>
      <c r="H11" s="550"/>
      <c r="I11" s="550"/>
      <c r="J11" s="550"/>
      <c r="K11" s="77"/>
    </row>
    <row r="12" spans="1:11" ht="18" customHeight="1" x14ac:dyDescent="0.15">
      <c r="K12" s="77"/>
    </row>
    <row r="13" spans="1:11" ht="18" customHeight="1" x14ac:dyDescent="0.15">
      <c r="A13" s="265" t="s">
        <v>272</v>
      </c>
      <c r="I13" s="268" t="s">
        <v>42</v>
      </c>
      <c r="J13" s="551"/>
      <c r="K13" s="77"/>
    </row>
    <row r="14" spans="1:11" ht="18" customHeight="1" x14ac:dyDescent="0.15">
      <c r="J14" s="269"/>
      <c r="K14" s="77"/>
    </row>
    <row r="15" spans="1:11" ht="18" customHeight="1" x14ac:dyDescent="0.15">
      <c r="A15" s="265" t="s">
        <v>280</v>
      </c>
      <c r="I15" s="268" t="s">
        <v>42</v>
      </c>
      <c r="J15" s="551"/>
      <c r="K15" s="77"/>
    </row>
    <row r="16" spans="1:11" ht="18" customHeight="1" x14ac:dyDescent="0.15">
      <c r="J16" s="269"/>
      <c r="K16" s="77"/>
    </row>
    <row r="17" spans="1:12" ht="18" customHeight="1" x14ac:dyDescent="0.15">
      <c r="A17" s="265" t="s">
        <v>273</v>
      </c>
      <c r="I17" s="268" t="s">
        <v>42</v>
      </c>
      <c r="J17" s="551"/>
      <c r="K17" s="77"/>
    </row>
    <row r="18" spans="1:12" ht="18" customHeight="1" x14ac:dyDescent="0.15">
      <c r="J18" s="269"/>
      <c r="K18" s="77"/>
    </row>
    <row r="19" spans="1:12" ht="18" customHeight="1" x14ac:dyDescent="0.15">
      <c r="A19" s="265" t="s">
        <v>281</v>
      </c>
      <c r="I19" s="268" t="s">
        <v>42</v>
      </c>
      <c r="J19" s="551"/>
      <c r="K19" s="77"/>
    </row>
    <row r="20" spans="1:12" ht="18" customHeight="1" x14ac:dyDescent="0.15">
      <c r="J20" s="269"/>
      <c r="K20" s="77"/>
    </row>
    <row r="21" spans="1:12" ht="18" customHeight="1" x14ac:dyDescent="0.15">
      <c r="A21" s="265" t="s">
        <v>282</v>
      </c>
      <c r="I21" s="268" t="s">
        <v>42</v>
      </c>
      <c r="J21" s="551"/>
      <c r="K21" s="77"/>
    </row>
    <row r="22" spans="1:12" ht="18" customHeight="1" x14ac:dyDescent="0.15">
      <c r="J22" s="269"/>
      <c r="K22" s="77"/>
    </row>
    <row r="23" spans="1:12" ht="18" customHeight="1" x14ac:dyDescent="0.15">
      <c r="A23" s="265" t="s">
        <v>274</v>
      </c>
      <c r="I23" s="268" t="s">
        <v>42</v>
      </c>
      <c r="J23" s="551"/>
      <c r="K23" s="77"/>
      <c r="L23" s="77"/>
    </row>
    <row r="24" spans="1:12" ht="18" customHeight="1" x14ac:dyDescent="0.15">
      <c r="A24" s="265" t="s">
        <v>275</v>
      </c>
      <c r="J24" s="269"/>
      <c r="K24" s="77"/>
    </row>
    <row r="25" spans="1:12" ht="18" customHeight="1" x14ac:dyDescent="0.15">
      <c r="K25" s="77"/>
    </row>
    <row r="26" spans="1:12" ht="18" customHeight="1" thickBot="1" x14ac:dyDescent="0.2">
      <c r="A26" s="270" t="s">
        <v>276</v>
      </c>
      <c r="I26" s="268" t="s">
        <v>42</v>
      </c>
      <c r="J26" s="271">
        <f>SUM(J13,J15,J17,J19,J21,J23)</f>
        <v>0</v>
      </c>
    </row>
    <row r="27" spans="1:12" ht="18" customHeight="1" thickTop="1" x14ac:dyDescent="0.15"/>
    <row r="28" spans="1:12" ht="18" customHeight="1" x14ac:dyDescent="0.15"/>
    <row r="29" spans="1:12" ht="18" customHeight="1" x14ac:dyDescent="0.15"/>
    <row r="30" spans="1:12" ht="18" customHeight="1" x14ac:dyDescent="0.15"/>
    <row r="31" spans="1:12" ht="18" customHeight="1" x14ac:dyDescent="0.15">
      <c r="A31" s="265" t="s">
        <v>256</v>
      </c>
      <c r="B31" s="550"/>
      <c r="C31" s="550"/>
      <c r="D31" s="550"/>
      <c r="E31" s="550"/>
      <c r="F31" s="550"/>
      <c r="G31" s="550"/>
      <c r="J31" s="272"/>
    </row>
    <row r="32" spans="1:12" ht="18" customHeight="1" x14ac:dyDescent="0.15"/>
    <row r="33" spans="1:10" ht="18" customHeight="1" x14ac:dyDescent="0.15">
      <c r="A33" s="265" t="s">
        <v>484</v>
      </c>
    </row>
    <row r="35" spans="1:10" x14ac:dyDescent="0.15">
      <c r="I35" s="1"/>
    </row>
    <row r="36" spans="1:10" ht="14" x14ac:dyDescent="0.15">
      <c r="A36" s="134" t="str">
        <f>'Form 1 Cover'!B21</f>
        <v>CORAL ACADEMY OF LAS VEGAS</v>
      </c>
      <c r="B36" s="38"/>
      <c r="C36" s="38"/>
      <c r="D36" s="58"/>
      <c r="E36" s="38"/>
      <c r="H36" s="3" t="str">
        <f>"Budget Fiscal Year "&amp;TEXT('Form 1 Cover'!$D$138, "mm/dd/yy")</f>
        <v>Budget Fiscal Year 2017-2018</v>
      </c>
    </row>
    <row r="40" spans="1:10" x14ac:dyDescent="0.15">
      <c r="A40" s="266" t="s">
        <v>564</v>
      </c>
      <c r="J40" s="30">
        <f>'Form 1 Cover'!$D$147</f>
        <v>42787</v>
      </c>
    </row>
  </sheetData>
  <sheetProtection password="CC13" sheet="1" objects="1" scenarios="1"/>
  <mergeCells count="2">
    <mergeCell ref="A1:J1"/>
    <mergeCell ref="A7:J7"/>
  </mergeCells>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69"/>
  <sheetViews>
    <sheetView topLeftCell="G19" workbookViewId="0">
      <selection activeCell="P20" sqref="P20:P21"/>
    </sheetView>
  </sheetViews>
  <sheetFormatPr baseColWidth="10" defaultColWidth="9.1640625" defaultRowHeight="13" x14ac:dyDescent="0.15"/>
  <cols>
    <col min="1" max="1" width="21" style="265" customWidth="1"/>
    <col min="2" max="2" width="1.6640625" style="265" customWidth="1"/>
    <col min="3" max="6" width="14.6640625" style="275" customWidth="1"/>
    <col min="7" max="14" width="14.6640625" style="265" customWidth="1"/>
    <col min="15" max="15" width="16.83203125" style="265" customWidth="1"/>
    <col min="16" max="17" width="16.1640625" style="265" customWidth="1"/>
    <col min="18" max="18" width="17.1640625" style="265" customWidth="1"/>
    <col min="19" max="19" width="14.5" style="265" customWidth="1"/>
    <col min="20" max="16384" width="9.1640625" style="265"/>
  </cols>
  <sheetData>
    <row r="1" spans="1:17" x14ac:dyDescent="0.15">
      <c r="A1" s="273" t="str">
        <f>'Form 1 Cover'!B21</f>
        <v>CORAL ACADEMY OF LAS VEGAS</v>
      </c>
      <c r="B1" s="273"/>
      <c r="C1" s="274"/>
      <c r="D1" s="274"/>
      <c r="F1" s="274" t="s">
        <v>528</v>
      </c>
    </row>
    <row r="2" spans="1:17" ht="14" thickBot="1" x14ac:dyDescent="0.2">
      <c r="A2" s="273"/>
      <c r="B2" s="273"/>
      <c r="C2" s="274"/>
      <c r="D2" s="274"/>
      <c r="F2" s="274"/>
    </row>
    <row r="3" spans="1:17" x14ac:dyDescent="0.15">
      <c r="A3" s="265" t="str">
        <f>'Form 1 Cover'!D138</f>
        <v>2017-2018</v>
      </c>
      <c r="C3" s="276" t="s">
        <v>485</v>
      </c>
      <c r="D3" s="276" t="s">
        <v>485</v>
      </c>
      <c r="E3" s="276" t="s">
        <v>485</v>
      </c>
      <c r="F3" s="276" t="s">
        <v>485</v>
      </c>
      <c r="G3" s="276" t="s">
        <v>485</v>
      </c>
      <c r="H3" s="276" t="s">
        <v>485</v>
      </c>
      <c r="I3" s="276" t="s">
        <v>485</v>
      </c>
      <c r="J3" s="276" t="s">
        <v>485</v>
      </c>
      <c r="K3" s="276" t="s">
        <v>485</v>
      </c>
      <c r="L3" s="276" t="s">
        <v>485</v>
      </c>
      <c r="M3" s="276" t="s">
        <v>485</v>
      </c>
      <c r="N3" s="276" t="s">
        <v>485</v>
      </c>
      <c r="O3" s="690" t="s">
        <v>486</v>
      </c>
      <c r="P3" s="690" t="s">
        <v>487</v>
      </c>
      <c r="Q3" s="277"/>
    </row>
    <row r="4" spans="1:17" s="273" customFormat="1" ht="14" thickBot="1" x14ac:dyDescent="0.2">
      <c r="C4" s="278" t="s">
        <v>488</v>
      </c>
      <c r="D4" s="278" t="s">
        <v>489</v>
      </c>
      <c r="E4" s="278" t="s">
        <v>490</v>
      </c>
      <c r="F4" s="278" t="s">
        <v>491</v>
      </c>
      <c r="G4" s="278" t="s">
        <v>492</v>
      </c>
      <c r="H4" s="278" t="s">
        <v>493</v>
      </c>
      <c r="I4" s="278" t="s">
        <v>494</v>
      </c>
      <c r="J4" s="278" t="s">
        <v>495</v>
      </c>
      <c r="K4" s="278" t="s">
        <v>496</v>
      </c>
      <c r="L4" s="278" t="s">
        <v>497</v>
      </c>
      <c r="M4" s="278" t="s">
        <v>498</v>
      </c>
      <c r="N4" s="278" t="s">
        <v>499</v>
      </c>
      <c r="O4" s="691"/>
      <c r="P4" s="691"/>
      <c r="Q4" s="279" t="s">
        <v>500</v>
      </c>
    </row>
    <row r="5" spans="1:17" s="273" customFormat="1" x14ac:dyDescent="0.15">
      <c r="A5" s="280" t="s">
        <v>70</v>
      </c>
      <c r="B5" s="281"/>
      <c r="C5" s="282"/>
      <c r="D5" s="282"/>
      <c r="E5" s="282"/>
      <c r="F5" s="282"/>
      <c r="G5" s="282"/>
      <c r="H5" s="282"/>
      <c r="I5" s="282"/>
      <c r="J5" s="282"/>
      <c r="K5" s="282"/>
      <c r="L5" s="282"/>
      <c r="M5" s="282"/>
      <c r="N5" s="282"/>
      <c r="O5" s="283"/>
      <c r="P5" s="283"/>
      <c r="Q5" s="284"/>
    </row>
    <row r="6" spans="1:17" x14ac:dyDescent="0.15">
      <c r="A6" s="285" t="s">
        <v>501</v>
      </c>
      <c r="B6" s="286"/>
      <c r="C6" s="287"/>
      <c r="D6" s="288"/>
      <c r="E6" s="288"/>
      <c r="F6" s="288"/>
      <c r="G6" s="288"/>
      <c r="H6" s="288"/>
      <c r="I6" s="288"/>
      <c r="J6" s="288"/>
      <c r="K6" s="288"/>
      <c r="L6" s="288"/>
      <c r="M6" s="288"/>
      <c r="N6" s="288"/>
      <c r="O6" s="289"/>
      <c r="P6" s="289"/>
      <c r="Q6" s="289"/>
    </row>
    <row r="7" spans="1:17" x14ac:dyDescent="0.15">
      <c r="A7" s="265" t="s">
        <v>502</v>
      </c>
      <c r="C7" s="554">
        <f>18813458.37/12</f>
        <v>1567788.1975</v>
      </c>
      <c r="D7" s="554">
        <v>1567788.1975</v>
      </c>
      <c r="E7" s="554">
        <v>1567788.1975</v>
      </c>
      <c r="F7" s="554">
        <v>1567788.1975</v>
      </c>
      <c r="G7" s="554">
        <v>1567788.1975</v>
      </c>
      <c r="H7" s="554">
        <v>1567788.1975</v>
      </c>
      <c r="I7" s="554">
        <v>1567788.1975</v>
      </c>
      <c r="J7" s="554">
        <v>1567788.1975</v>
      </c>
      <c r="K7" s="554">
        <v>1567788.1975</v>
      </c>
      <c r="L7" s="554">
        <v>1567788.1975</v>
      </c>
      <c r="M7" s="554">
        <v>1567788.1975</v>
      </c>
      <c r="N7" s="554">
        <v>1567788.1975</v>
      </c>
      <c r="O7" s="291">
        <f t="shared" ref="O7:O14" si="0">SUM(C7:N7)</f>
        <v>18813458.370000001</v>
      </c>
      <c r="P7" s="562">
        <v>18813458.370000001</v>
      </c>
      <c r="Q7" s="291">
        <f t="shared" ref="Q7:Q14" si="1">O7-P7</f>
        <v>0</v>
      </c>
    </row>
    <row r="8" spans="1:17" x14ac:dyDescent="0.15">
      <c r="A8" s="265" t="s">
        <v>231</v>
      </c>
      <c r="C8" s="554">
        <f>60000/12</f>
        <v>5000</v>
      </c>
      <c r="D8" s="554">
        <v>5000</v>
      </c>
      <c r="E8" s="554">
        <v>5000</v>
      </c>
      <c r="F8" s="554">
        <v>5000</v>
      </c>
      <c r="G8" s="554">
        <v>5000</v>
      </c>
      <c r="H8" s="554">
        <v>5000</v>
      </c>
      <c r="I8" s="554">
        <v>5000</v>
      </c>
      <c r="J8" s="554">
        <v>5000</v>
      </c>
      <c r="K8" s="554">
        <v>5000</v>
      </c>
      <c r="L8" s="554">
        <v>5000</v>
      </c>
      <c r="M8" s="554">
        <v>5000</v>
      </c>
      <c r="N8" s="554">
        <v>5000</v>
      </c>
      <c r="O8" s="291">
        <f t="shared" si="0"/>
        <v>60000</v>
      </c>
      <c r="P8" s="562">
        <v>60000</v>
      </c>
      <c r="Q8" s="291">
        <f t="shared" si="1"/>
        <v>0</v>
      </c>
    </row>
    <row r="9" spans="1:17" x14ac:dyDescent="0.15">
      <c r="A9" s="598" t="s">
        <v>710</v>
      </c>
      <c r="C9" s="554">
        <f>(900+58000+30000+670000+130000+40000)/12</f>
        <v>77408.333333333328</v>
      </c>
      <c r="D9" s="554">
        <v>77408.333333333328</v>
      </c>
      <c r="E9" s="554">
        <v>77408.333333333328</v>
      </c>
      <c r="F9" s="554">
        <v>77408.333333333328</v>
      </c>
      <c r="G9" s="554">
        <v>77408.333333333328</v>
      </c>
      <c r="H9" s="554">
        <v>77408.333333333328</v>
      </c>
      <c r="I9" s="554">
        <v>77408.333333333328</v>
      </c>
      <c r="J9" s="554">
        <v>77408.333333333328</v>
      </c>
      <c r="K9" s="554">
        <v>77408.333333333328</v>
      </c>
      <c r="L9" s="554">
        <v>77408.333333333328</v>
      </c>
      <c r="M9" s="554">
        <v>77408.333333333328</v>
      </c>
      <c r="N9" s="554">
        <v>77408.333333333328</v>
      </c>
      <c r="O9" s="291">
        <f t="shared" si="0"/>
        <v>928900.00000000012</v>
      </c>
      <c r="P9" s="562">
        <v>928900.00000000012</v>
      </c>
      <c r="Q9" s="291">
        <f t="shared" si="1"/>
        <v>0</v>
      </c>
    </row>
    <row r="10" spans="1:17" x14ac:dyDescent="0.15">
      <c r="A10" s="553" t="s">
        <v>707</v>
      </c>
      <c r="C10" s="556">
        <f>157000/12</f>
        <v>13083.333333333334</v>
      </c>
      <c r="D10" s="556">
        <v>13083.333333333334</v>
      </c>
      <c r="E10" s="556">
        <v>13083.333333333334</v>
      </c>
      <c r="F10" s="556">
        <v>13083.333333333334</v>
      </c>
      <c r="G10" s="556">
        <v>13083.333333333334</v>
      </c>
      <c r="H10" s="556">
        <v>13083.333333333334</v>
      </c>
      <c r="I10" s="556">
        <v>13083.333333333334</v>
      </c>
      <c r="J10" s="556">
        <v>13083.333333333334</v>
      </c>
      <c r="K10" s="556">
        <v>13083.333333333334</v>
      </c>
      <c r="L10" s="556">
        <v>13083.333333333334</v>
      </c>
      <c r="M10" s="556">
        <v>13083.333333333334</v>
      </c>
      <c r="N10" s="556">
        <v>13083.333333333334</v>
      </c>
      <c r="O10" s="291">
        <f t="shared" si="0"/>
        <v>157000</v>
      </c>
      <c r="P10" s="562">
        <v>157000</v>
      </c>
      <c r="Q10" s="291">
        <f t="shared" si="1"/>
        <v>0</v>
      </c>
    </row>
    <row r="11" spans="1:17" x14ac:dyDescent="0.15">
      <c r="A11" s="552" t="s">
        <v>708</v>
      </c>
      <c r="C11" s="556">
        <v>0</v>
      </c>
      <c r="D11" s="556">
        <v>0</v>
      </c>
      <c r="E11" s="556">
        <v>0</v>
      </c>
      <c r="F11" s="556">
        <v>0</v>
      </c>
      <c r="G11" s="556">
        <v>0</v>
      </c>
      <c r="H11" s="556">
        <v>0</v>
      </c>
      <c r="I11" s="556">
        <v>0</v>
      </c>
      <c r="J11" s="556">
        <v>0</v>
      </c>
      <c r="K11" s="556">
        <v>0</v>
      </c>
      <c r="L11" s="556">
        <v>0</v>
      </c>
      <c r="M11" s="556">
        <v>0</v>
      </c>
      <c r="N11" s="556">
        <v>0</v>
      </c>
      <c r="O11" s="291">
        <f t="shared" si="0"/>
        <v>0</v>
      </c>
      <c r="P11" s="562">
        <v>0</v>
      </c>
      <c r="Q11" s="291">
        <f t="shared" si="1"/>
        <v>0</v>
      </c>
    </row>
    <row r="12" spans="1:17" x14ac:dyDescent="0.15">
      <c r="A12" s="552" t="s">
        <v>709</v>
      </c>
      <c r="C12" s="556">
        <f>(158283.45+5000+50000)/12</f>
        <v>17773.620833333334</v>
      </c>
      <c r="D12" s="556">
        <v>17773.620833333334</v>
      </c>
      <c r="E12" s="556">
        <v>17773.620833333334</v>
      </c>
      <c r="F12" s="556">
        <v>17773.620833333334</v>
      </c>
      <c r="G12" s="556">
        <v>17773.620833333334</v>
      </c>
      <c r="H12" s="556">
        <v>17773.620833333334</v>
      </c>
      <c r="I12" s="556">
        <v>17773.620833333334</v>
      </c>
      <c r="J12" s="556">
        <v>17773.620833333334</v>
      </c>
      <c r="K12" s="556">
        <v>17773.620833333334</v>
      </c>
      <c r="L12" s="556">
        <v>17773.620833333334</v>
      </c>
      <c r="M12" s="556">
        <v>17773.620833333334</v>
      </c>
      <c r="N12" s="556">
        <v>17773.620833333334</v>
      </c>
      <c r="O12" s="291">
        <f t="shared" si="0"/>
        <v>213283.45000000007</v>
      </c>
      <c r="P12" s="562">
        <v>213283.45000000007</v>
      </c>
      <c r="Q12" s="291">
        <f t="shared" si="1"/>
        <v>0</v>
      </c>
    </row>
    <row r="13" spans="1:17" x14ac:dyDescent="0.15">
      <c r="A13" s="552"/>
      <c r="C13" s="556"/>
      <c r="D13" s="555"/>
      <c r="E13" s="555"/>
      <c r="F13" s="555"/>
      <c r="G13" s="557"/>
      <c r="H13" s="555"/>
      <c r="I13" s="555"/>
      <c r="J13" s="555"/>
      <c r="K13" s="557"/>
      <c r="L13" s="555"/>
      <c r="M13" s="555"/>
      <c r="N13" s="555"/>
      <c r="O13" s="291">
        <f t="shared" si="0"/>
        <v>0</v>
      </c>
      <c r="P13" s="562"/>
      <c r="Q13" s="291">
        <f t="shared" si="1"/>
        <v>0</v>
      </c>
    </row>
    <row r="14" spans="1:17" x14ac:dyDescent="0.15">
      <c r="A14" s="552"/>
      <c r="C14" s="558"/>
      <c r="D14" s="559"/>
      <c r="E14" s="559"/>
      <c r="F14" s="559"/>
      <c r="G14" s="560"/>
      <c r="H14" s="559"/>
      <c r="I14" s="559"/>
      <c r="J14" s="559"/>
      <c r="K14" s="560"/>
      <c r="L14" s="559"/>
      <c r="M14" s="559"/>
      <c r="N14" s="561"/>
      <c r="O14" s="295">
        <f t="shared" si="0"/>
        <v>0</v>
      </c>
      <c r="P14" s="562"/>
      <c r="Q14" s="295">
        <f t="shared" si="1"/>
        <v>0</v>
      </c>
    </row>
    <row r="15" spans="1:17" ht="14" thickBot="1" x14ac:dyDescent="0.2">
      <c r="A15" s="273" t="s">
        <v>503</v>
      </c>
      <c r="C15" s="296">
        <f t="shared" ref="C15:Q15" si="2">SUM(C7:C14)</f>
        <v>1681053.4849999999</v>
      </c>
      <c r="D15" s="296">
        <f t="shared" si="2"/>
        <v>1681053.4849999999</v>
      </c>
      <c r="E15" s="296">
        <f t="shared" si="2"/>
        <v>1681053.4849999999</v>
      </c>
      <c r="F15" s="296">
        <f t="shared" si="2"/>
        <v>1681053.4849999999</v>
      </c>
      <c r="G15" s="296">
        <f t="shared" si="2"/>
        <v>1681053.4849999999</v>
      </c>
      <c r="H15" s="296">
        <f t="shared" si="2"/>
        <v>1681053.4849999999</v>
      </c>
      <c r="I15" s="296">
        <f t="shared" si="2"/>
        <v>1681053.4849999999</v>
      </c>
      <c r="J15" s="296">
        <f t="shared" si="2"/>
        <v>1681053.4849999999</v>
      </c>
      <c r="K15" s="296">
        <f t="shared" si="2"/>
        <v>1681053.4849999999</v>
      </c>
      <c r="L15" s="296">
        <f t="shared" si="2"/>
        <v>1681053.4849999999</v>
      </c>
      <c r="M15" s="296">
        <f t="shared" si="2"/>
        <v>1681053.4849999999</v>
      </c>
      <c r="N15" s="296">
        <f t="shared" si="2"/>
        <v>1681053.4849999999</v>
      </c>
      <c r="O15" s="297">
        <f t="shared" si="2"/>
        <v>20172641.82</v>
      </c>
      <c r="P15" s="297">
        <f t="shared" si="2"/>
        <v>20172641.82</v>
      </c>
      <c r="Q15" s="298">
        <f t="shared" si="2"/>
        <v>0</v>
      </c>
    </row>
    <row r="16" spans="1:17" ht="14" thickTop="1" x14ac:dyDescent="0.15">
      <c r="A16" s="273" t="s">
        <v>504</v>
      </c>
      <c r="C16" s="299">
        <f>C15</f>
        <v>1681053.4849999999</v>
      </c>
      <c r="D16" s="300">
        <f>C16+D15</f>
        <v>3362106.9699999997</v>
      </c>
      <c r="E16" s="300">
        <f>D16+E15</f>
        <v>5043160.4550000001</v>
      </c>
      <c r="F16" s="300">
        <f t="shared" ref="F16:M16" si="3">E16+F15</f>
        <v>6724213.9399999995</v>
      </c>
      <c r="G16" s="300">
        <f t="shared" si="3"/>
        <v>8405267.4249999989</v>
      </c>
      <c r="H16" s="300">
        <f t="shared" si="3"/>
        <v>10086320.909999998</v>
      </c>
      <c r="I16" s="300">
        <f t="shared" si="3"/>
        <v>11767374.394999998</v>
      </c>
      <c r="J16" s="300">
        <f t="shared" si="3"/>
        <v>13448427.879999997</v>
      </c>
      <c r="K16" s="300">
        <f t="shared" si="3"/>
        <v>15129481.364999996</v>
      </c>
      <c r="L16" s="300">
        <f t="shared" si="3"/>
        <v>16810534.849999998</v>
      </c>
      <c r="M16" s="300">
        <f t="shared" si="3"/>
        <v>18491588.334999997</v>
      </c>
      <c r="N16" s="300">
        <f>M16+N15</f>
        <v>20172641.819999997</v>
      </c>
      <c r="O16" s="292"/>
      <c r="P16" s="292"/>
      <c r="Q16" s="291"/>
    </row>
    <row r="17" spans="1:19" ht="8.25" customHeight="1" x14ac:dyDescent="0.15">
      <c r="C17" s="293"/>
      <c r="D17" s="301"/>
      <c r="E17" s="301"/>
      <c r="F17" s="301"/>
      <c r="G17" s="294"/>
      <c r="H17" s="301"/>
      <c r="I17" s="301"/>
      <c r="J17" s="301"/>
      <c r="K17" s="294"/>
      <c r="L17" s="301"/>
      <c r="M17" s="301"/>
      <c r="N17" s="301"/>
      <c r="O17" s="76"/>
      <c r="P17" s="76"/>
      <c r="Q17" s="289"/>
    </row>
    <row r="18" spans="1:19" ht="17.25" customHeight="1" x14ac:dyDescent="0.15">
      <c r="A18" s="280" t="s">
        <v>72</v>
      </c>
      <c r="C18" s="288"/>
      <c r="D18" s="290"/>
      <c r="E18" s="290"/>
      <c r="F18" s="290"/>
      <c r="G18" s="290"/>
      <c r="H18" s="290"/>
      <c r="I18" s="290"/>
      <c r="J18" s="290"/>
      <c r="K18" s="290"/>
      <c r="L18" s="290"/>
      <c r="M18" s="290"/>
      <c r="N18" s="290"/>
      <c r="O18" s="76"/>
      <c r="P18" s="76"/>
      <c r="Q18" s="289"/>
    </row>
    <row r="19" spans="1:19" x14ac:dyDescent="0.15">
      <c r="A19" s="285" t="s">
        <v>505</v>
      </c>
      <c r="C19" s="288"/>
      <c r="D19" s="290"/>
      <c r="E19" s="290"/>
      <c r="F19" s="290"/>
      <c r="G19" s="290"/>
      <c r="H19" s="290"/>
      <c r="I19" s="290"/>
      <c r="J19" s="290"/>
      <c r="K19" s="290"/>
      <c r="L19" s="290"/>
      <c r="M19" s="290"/>
      <c r="N19" s="290"/>
      <c r="O19" s="76"/>
      <c r="P19" s="76"/>
      <c r="Q19" s="291"/>
    </row>
    <row r="20" spans="1:19" x14ac:dyDescent="0.15">
      <c r="A20" s="265" t="s">
        <v>83</v>
      </c>
      <c r="B20" s="286"/>
      <c r="C20" s="563">
        <v>884697.85666666657</v>
      </c>
      <c r="D20" s="563">
        <v>884697.85666666657</v>
      </c>
      <c r="E20" s="563">
        <v>884697.85666666657</v>
      </c>
      <c r="F20" s="563">
        <v>884697.85666666657</v>
      </c>
      <c r="G20" s="563">
        <v>884697.85666666657</v>
      </c>
      <c r="H20" s="563">
        <v>884697.85666666657</v>
      </c>
      <c r="I20" s="563">
        <v>884697.85666666657</v>
      </c>
      <c r="J20" s="563">
        <v>884697.85666666657</v>
      </c>
      <c r="K20" s="563">
        <v>884697.85666666657</v>
      </c>
      <c r="L20" s="563">
        <v>884697.85666666657</v>
      </c>
      <c r="M20" s="563">
        <v>884697.85666666657</v>
      </c>
      <c r="N20" s="563">
        <v>884697.85666666657</v>
      </c>
      <c r="O20" s="292">
        <f>SUM(C20:N20)</f>
        <v>10616374.280000001</v>
      </c>
      <c r="P20" s="562">
        <v>10616374.280000001</v>
      </c>
      <c r="Q20" s="291">
        <f>-O20+P20</f>
        <v>0</v>
      </c>
      <c r="R20" s="303"/>
    </row>
    <row r="21" spans="1:19" x14ac:dyDescent="0.15">
      <c r="A21" s="265" t="s">
        <v>85</v>
      </c>
      <c r="B21" s="286"/>
      <c r="C21" s="564">
        <v>262406.56499999994</v>
      </c>
      <c r="D21" s="564">
        <v>262406.56499999994</v>
      </c>
      <c r="E21" s="564">
        <v>262406.56499999994</v>
      </c>
      <c r="F21" s="564">
        <v>262406.56499999994</v>
      </c>
      <c r="G21" s="564">
        <v>262406.56499999994</v>
      </c>
      <c r="H21" s="564">
        <v>262406.56499999994</v>
      </c>
      <c r="I21" s="564">
        <v>262406.56499999994</v>
      </c>
      <c r="J21" s="564">
        <v>262406.56499999994</v>
      </c>
      <c r="K21" s="564">
        <v>262406.56499999994</v>
      </c>
      <c r="L21" s="564">
        <v>262406.56499999994</v>
      </c>
      <c r="M21" s="564">
        <v>262406.56499999994</v>
      </c>
      <c r="N21" s="564">
        <v>262406.56499999994</v>
      </c>
      <c r="O21" s="305">
        <f>SUM(C21:N21)</f>
        <v>3148878.7799999993</v>
      </c>
      <c r="P21" s="565">
        <v>3148878.7799999993</v>
      </c>
      <c r="Q21" s="291">
        <f>-O21+P21</f>
        <v>0</v>
      </c>
      <c r="R21" s="303"/>
    </row>
    <row r="22" spans="1:19" x14ac:dyDescent="0.15">
      <c r="A22" s="306" t="s">
        <v>506</v>
      </c>
      <c r="B22" s="286"/>
      <c r="C22" s="307">
        <f t="shared" ref="C22:O22" si="4">C20+C21</f>
        <v>1147104.4216666664</v>
      </c>
      <c r="D22" s="308">
        <f t="shared" si="4"/>
        <v>1147104.4216666664</v>
      </c>
      <c r="E22" s="308">
        <f t="shared" si="4"/>
        <v>1147104.4216666664</v>
      </c>
      <c r="F22" s="308">
        <f t="shared" si="4"/>
        <v>1147104.4216666664</v>
      </c>
      <c r="G22" s="308">
        <f t="shared" si="4"/>
        <v>1147104.4216666664</v>
      </c>
      <c r="H22" s="308">
        <f t="shared" si="4"/>
        <v>1147104.4216666664</v>
      </c>
      <c r="I22" s="308">
        <f t="shared" si="4"/>
        <v>1147104.4216666664</v>
      </c>
      <c r="J22" s="308">
        <f t="shared" si="4"/>
        <v>1147104.4216666664</v>
      </c>
      <c r="K22" s="308">
        <f t="shared" si="4"/>
        <v>1147104.4216666664</v>
      </c>
      <c r="L22" s="308">
        <f t="shared" si="4"/>
        <v>1147104.4216666664</v>
      </c>
      <c r="M22" s="308">
        <f t="shared" si="4"/>
        <v>1147104.4216666664</v>
      </c>
      <c r="N22" s="308">
        <f t="shared" si="4"/>
        <v>1147104.4216666664</v>
      </c>
      <c r="O22" s="308">
        <f t="shared" si="4"/>
        <v>13765253.060000001</v>
      </c>
      <c r="P22" s="308">
        <f>SUM(P20:P21)</f>
        <v>13765253.060000001</v>
      </c>
      <c r="Q22" s="309">
        <f>SUM(Q20:Q21)</f>
        <v>0</v>
      </c>
      <c r="R22" s="303"/>
      <c r="S22" s="303"/>
    </row>
    <row r="23" spans="1:19" x14ac:dyDescent="0.15">
      <c r="B23" s="286"/>
      <c r="C23" s="302"/>
      <c r="D23" s="290"/>
      <c r="E23" s="290"/>
      <c r="F23" s="290"/>
      <c r="G23" s="290"/>
      <c r="H23" s="290"/>
      <c r="I23" s="290"/>
      <c r="J23" s="290"/>
      <c r="K23" s="290"/>
      <c r="L23" s="290"/>
      <c r="M23" s="290"/>
      <c r="N23" s="290"/>
      <c r="O23" s="292"/>
      <c r="P23" s="76"/>
      <c r="Q23" s="289"/>
    </row>
    <row r="24" spans="1:19" x14ac:dyDescent="0.15">
      <c r="A24" s="273" t="s">
        <v>507</v>
      </c>
      <c r="B24" s="286"/>
      <c r="C24" s="302"/>
      <c r="D24" s="288"/>
      <c r="E24" s="288"/>
      <c r="F24" s="288"/>
      <c r="G24" s="288"/>
      <c r="H24" s="288"/>
      <c r="I24" s="288"/>
      <c r="J24" s="288"/>
      <c r="K24" s="288"/>
      <c r="L24" s="288"/>
      <c r="M24" s="302"/>
      <c r="N24" s="310"/>
      <c r="O24" s="292"/>
      <c r="P24" s="76"/>
      <c r="Q24" s="289"/>
    </row>
    <row r="25" spans="1:19" x14ac:dyDescent="0.15">
      <c r="A25" s="266" t="s">
        <v>87</v>
      </c>
      <c r="B25" s="286"/>
      <c r="C25" s="563">
        <f>1123500/12</f>
        <v>93625</v>
      </c>
      <c r="D25" s="563">
        <v>93625</v>
      </c>
      <c r="E25" s="563">
        <v>93625</v>
      </c>
      <c r="F25" s="563">
        <v>93625</v>
      </c>
      <c r="G25" s="563">
        <v>93625</v>
      </c>
      <c r="H25" s="563">
        <v>93625</v>
      </c>
      <c r="I25" s="563">
        <v>93625</v>
      </c>
      <c r="J25" s="563">
        <v>93625</v>
      </c>
      <c r="K25" s="563">
        <v>93625</v>
      </c>
      <c r="L25" s="563">
        <v>93625</v>
      </c>
      <c r="M25" s="563">
        <v>93625</v>
      </c>
      <c r="N25" s="563">
        <v>93625</v>
      </c>
      <c r="O25" s="292">
        <f t="shared" ref="O25:O41" si="5">SUM(C25:N25)</f>
        <v>1123500</v>
      </c>
      <c r="P25" s="562">
        <v>1123500</v>
      </c>
      <c r="Q25" s="291">
        <f t="shared" ref="Q25:Q41" si="6">-O25+P25</f>
        <v>0</v>
      </c>
    </row>
    <row r="26" spans="1:19" x14ac:dyDescent="0.15">
      <c r="A26" s="266" t="s">
        <v>229</v>
      </c>
      <c r="B26" s="286"/>
      <c r="C26" s="563">
        <f>1393013.28/12</f>
        <v>116084.44</v>
      </c>
      <c r="D26" s="563">
        <v>116084.44</v>
      </c>
      <c r="E26" s="563">
        <v>116084.44</v>
      </c>
      <c r="F26" s="563">
        <v>116084.44</v>
      </c>
      <c r="G26" s="563">
        <v>116084.44</v>
      </c>
      <c r="H26" s="563">
        <v>116084.44</v>
      </c>
      <c r="I26" s="563">
        <v>116084.44</v>
      </c>
      <c r="J26" s="563">
        <v>116084.44</v>
      </c>
      <c r="K26" s="563">
        <v>116084.44</v>
      </c>
      <c r="L26" s="563">
        <v>116084.44</v>
      </c>
      <c r="M26" s="563">
        <v>116084.44</v>
      </c>
      <c r="N26" s="563">
        <v>116084.44</v>
      </c>
      <c r="O26" s="292">
        <f t="shared" si="5"/>
        <v>1393013.2799999996</v>
      </c>
      <c r="P26" s="562">
        <v>1393013.2799999996</v>
      </c>
      <c r="Q26" s="291">
        <f t="shared" si="6"/>
        <v>0</v>
      </c>
    </row>
    <row r="27" spans="1:19" x14ac:dyDescent="0.15">
      <c r="A27" s="266" t="s">
        <v>508</v>
      </c>
      <c r="B27" s="286"/>
      <c r="C27" s="563">
        <f>294000/12</f>
        <v>24500</v>
      </c>
      <c r="D27" s="563">
        <f t="shared" ref="D27:N27" si="7">294000/12</f>
        <v>24500</v>
      </c>
      <c r="E27" s="563">
        <f t="shared" si="7"/>
        <v>24500</v>
      </c>
      <c r="F27" s="563">
        <f t="shared" si="7"/>
        <v>24500</v>
      </c>
      <c r="G27" s="563">
        <f t="shared" si="7"/>
        <v>24500</v>
      </c>
      <c r="H27" s="563">
        <f t="shared" si="7"/>
        <v>24500</v>
      </c>
      <c r="I27" s="563">
        <f t="shared" si="7"/>
        <v>24500</v>
      </c>
      <c r="J27" s="563">
        <f t="shared" si="7"/>
        <v>24500</v>
      </c>
      <c r="K27" s="563">
        <f t="shared" si="7"/>
        <v>24500</v>
      </c>
      <c r="L27" s="563">
        <f t="shared" si="7"/>
        <v>24500</v>
      </c>
      <c r="M27" s="563">
        <f t="shared" si="7"/>
        <v>24500</v>
      </c>
      <c r="N27" s="563">
        <f t="shared" si="7"/>
        <v>24500</v>
      </c>
      <c r="O27" s="292">
        <f t="shared" si="5"/>
        <v>294000</v>
      </c>
      <c r="P27" s="562">
        <v>294000</v>
      </c>
      <c r="Q27" s="291">
        <f t="shared" si="6"/>
        <v>0</v>
      </c>
    </row>
    <row r="28" spans="1:19" x14ac:dyDescent="0.15">
      <c r="A28" s="266" t="s">
        <v>509</v>
      </c>
      <c r="B28" s="286"/>
      <c r="C28" s="563">
        <v>0</v>
      </c>
      <c r="D28" s="563">
        <v>0</v>
      </c>
      <c r="E28" s="563">
        <v>0</v>
      </c>
      <c r="F28" s="563">
        <v>0</v>
      </c>
      <c r="G28" s="563">
        <v>0</v>
      </c>
      <c r="H28" s="563">
        <v>0</v>
      </c>
      <c r="I28" s="563">
        <v>0</v>
      </c>
      <c r="J28" s="563">
        <v>0</v>
      </c>
      <c r="K28" s="563">
        <v>0</v>
      </c>
      <c r="L28" s="563">
        <v>0</v>
      </c>
      <c r="M28" s="563">
        <v>0</v>
      </c>
      <c r="N28" s="563">
        <v>0</v>
      </c>
      <c r="O28" s="292">
        <f t="shared" si="5"/>
        <v>0</v>
      </c>
      <c r="P28" s="562">
        <v>0</v>
      </c>
      <c r="Q28" s="291">
        <f t="shared" si="6"/>
        <v>0</v>
      </c>
    </row>
    <row r="29" spans="1:19" x14ac:dyDescent="0.15">
      <c r="A29" s="266" t="s">
        <v>510</v>
      </c>
      <c r="B29" s="286"/>
      <c r="C29" s="563">
        <f>400000/12</f>
        <v>33333.333333333336</v>
      </c>
      <c r="D29" s="563">
        <v>33333.333333333336</v>
      </c>
      <c r="E29" s="563">
        <v>33333.333333333336</v>
      </c>
      <c r="F29" s="563">
        <v>33333.333333333336</v>
      </c>
      <c r="G29" s="563">
        <v>33333.333333333336</v>
      </c>
      <c r="H29" s="563">
        <v>33333.333333333336</v>
      </c>
      <c r="I29" s="563">
        <v>33333.333333333336</v>
      </c>
      <c r="J29" s="563">
        <v>33333.333333333336</v>
      </c>
      <c r="K29" s="563">
        <v>33333.333333333336</v>
      </c>
      <c r="L29" s="563">
        <v>33333.333333333336</v>
      </c>
      <c r="M29" s="563">
        <v>33333.333333333336</v>
      </c>
      <c r="N29" s="563">
        <v>33333.333333333336</v>
      </c>
      <c r="O29" s="292">
        <f t="shared" si="5"/>
        <v>399999.99999999994</v>
      </c>
      <c r="P29" s="562">
        <v>399999.99999999994</v>
      </c>
      <c r="Q29" s="291">
        <f t="shared" si="6"/>
        <v>0</v>
      </c>
    </row>
    <row r="30" spans="1:19" x14ac:dyDescent="0.15">
      <c r="A30" s="266" t="s">
        <v>511</v>
      </c>
      <c r="B30" s="286"/>
      <c r="C30" s="563">
        <f>70000/12</f>
        <v>5833.333333333333</v>
      </c>
      <c r="D30" s="563">
        <v>5833.333333333333</v>
      </c>
      <c r="E30" s="563">
        <v>5833.333333333333</v>
      </c>
      <c r="F30" s="563">
        <v>5833.333333333333</v>
      </c>
      <c r="G30" s="563">
        <v>5833.333333333333</v>
      </c>
      <c r="H30" s="563">
        <v>5833.333333333333</v>
      </c>
      <c r="I30" s="563">
        <v>5833.333333333333</v>
      </c>
      <c r="J30" s="563">
        <v>5833.333333333333</v>
      </c>
      <c r="K30" s="563">
        <v>5833.333333333333</v>
      </c>
      <c r="L30" s="563">
        <v>5833.333333333333</v>
      </c>
      <c r="M30" s="563">
        <v>5833.333333333333</v>
      </c>
      <c r="N30" s="563">
        <v>5833.333333333333</v>
      </c>
      <c r="O30" s="291">
        <f t="shared" si="5"/>
        <v>70000.000000000015</v>
      </c>
      <c r="P30" s="566">
        <v>70000.000000000015</v>
      </c>
      <c r="Q30" s="291">
        <f t="shared" si="6"/>
        <v>0</v>
      </c>
    </row>
    <row r="31" spans="1:19" x14ac:dyDescent="0.15">
      <c r="A31" s="569" t="s">
        <v>711</v>
      </c>
      <c r="B31" s="286"/>
      <c r="C31" s="563">
        <f>2076163/12</f>
        <v>173013.58333333334</v>
      </c>
      <c r="D31" s="563">
        <f t="shared" ref="D31:M31" si="8">2076163/12</f>
        <v>173013.58333333334</v>
      </c>
      <c r="E31" s="563">
        <f t="shared" si="8"/>
        <v>173013.58333333334</v>
      </c>
      <c r="F31" s="563">
        <f t="shared" si="8"/>
        <v>173013.58333333334</v>
      </c>
      <c r="G31" s="563">
        <f t="shared" si="8"/>
        <v>173013.58333333334</v>
      </c>
      <c r="H31" s="563">
        <f t="shared" si="8"/>
        <v>173013.58333333334</v>
      </c>
      <c r="I31" s="563">
        <f t="shared" si="8"/>
        <v>173013.58333333334</v>
      </c>
      <c r="J31" s="563">
        <f t="shared" si="8"/>
        <v>173013.58333333334</v>
      </c>
      <c r="K31" s="563">
        <f t="shared" si="8"/>
        <v>173013.58333333334</v>
      </c>
      <c r="L31" s="563">
        <f t="shared" si="8"/>
        <v>173013.58333333334</v>
      </c>
      <c r="M31" s="563">
        <f t="shared" si="8"/>
        <v>173013.58333333334</v>
      </c>
      <c r="N31" s="563">
        <v>173013.56999999998</v>
      </c>
      <c r="O31" s="291">
        <f t="shared" si="5"/>
        <v>2076162.9866666666</v>
      </c>
      <c r="P31" s="566">
        <v>2076162.9866666666</v>
      </c>
      <c r="Q31" s="291">
        <f t="shared" si="6"/>
        <v>0</v>
      </c>
    </row>
    <row r="32" spans="1:19" x14ac:dyDescent="0.15">
      <c r="A32" s="569" t="s">
        <v>135</v>
      </c>
      <c r="B32" s="286"/>
      <c r="C32" s="563">
        <f>908668.75/12</f>
        <v>75722.395833333328</v>
      </c>
      <c r="D32" s="563">
        <v>75722.395833333328</v>
      </c>
      <c r="E32" s="563">
        <v>75722.395833333328</v>
      </c>
      <c r="F32" s="563">
        <v>75722.395833333328</v>
      </c>
      <c r="G32" s="563">
        <v>75722.395833333328</v>
      </c>
      <c r="H32" s="563">
        <v>75722.395833333328</v>
      </c>
      <c r="I32" s="563">
        <v>75722.395833333328</v>
      </c>
      <c r="J32" s="563">
        <v>75722.395833333328</v>
      </c>
      <c r="K32" s="563">
        <v>75722.395833333328</v>
      </c>
      <c r="L32" s="563">
        <v>75722.395833333328</v>
      </c>
      <c r="M32" s="563">
        <v>75722.395833333328</v>
      </c>
      <c r="N32" s="563">
        <v>75722.395833333328</v>
      </c>
      <c r="O32" s="291">
        <f t="shared" si="5"/>
        <v>908668.75000000012</v>
      </c>
      <c r="P32" s="566">
        <v>908668.75000000012</v>
      </c>
      <c r="Q32" s="291">
        <f t="shared" si="6"/>
        <v>0</v>
      </c>
    </row>
    <row r="33" spans="1:18" x14ac:dyDescent="0.15">
      <c r="A33" s="569" t="s">
        <v>712</v>
      </c>
      <c r="B33" s="286"/>
      <c r="C33" s="563">
        <f>75000/12</f>
        <v>6250</v>
      </c>
      <c r="D33" s="563">
        <v>6250</v>
      </c>
      <c r="E33" s="563">
        <v>6250</v>
      </c>
      <c r="F33" s="563">
        <v>6250</v>
      </c>
      <c r="G33" s="563">
        <v>6250</v>
      </c>
      <c r="H33" s="563">
        <v>6250</v>
      </c>
      <c r="I33" s="563">
        <v>6250</v>
      </c>
      <c r="J33" s="563">
        <v>6250</v>
      </c>
      <c r="K33" s="563">
        <v>6250</v>
      </c>
      <c r="L33" s="563">
        <v>6250</v>
      </c>
      <c r="M33" s="563">
        <v>6250</v>
      </c>
      <c r="N33" s="563">
        <v>6250</v>
      </c>
      <c r="O33" s="291">
        <f t="shared" si="5"/>
        <v>75000</v>
      </c>
      <c r="P33" s="566">
        <v>75000</v>
      </c>
      <c r="Q33" s="291">
        <f t="shared" si="6"/>
        <v>0</v>
      </c>
    </row>
    <row r="34" spans="1:18" x14ac:dyDescent="0.15">
      <c r="A34" s="569"/>
      <c r="B34" s="286"/>
      <c r="C34" s="563"/>
      <c r="D34" s="563"/>
      <c r="E34" s="563"/>
      <c r="F34" s="563"/>
      <c r="G34" s="563"/>
      <c r="H34" s="563"/>
      <c r="I34" s="554"/>
      <c r="J34" s="563"/>
      <c r="K34" s="563"/>
      <c r="L34" s="563"/>
      <c r="M34" s="563"/>
      <c r="N34" s="563"/>
      <c r="O34" s="291">
        <f t="shared" si="5"/>
        <v>0</v>
      </c>
      <c r="P34" s="566"/>
      <c r="Q34" s="291">
        <f t="shared" si="6"/>
        <v>0</v>
      </c>
    </row>
    <row r="35" spans="1:18" x14ac:dyDescent="0.15">
      <c r="A35" s="569"/>
      <c r="B35" s="286"/>
      <c r="C35" s="563"/>
      <c r="D35" s="563"/>
      <c r="E35" s="563"/>
      <c r="F35" s="563"/>
      <c r="G35" s="563"/>
      <c r="H35" s="563"/>
      <c r="I35" s="554"/>
      <c r="J35" s="563"/>
      <c r="K35" s="563"/>
      <c r="L35" s="563"/>
      <c r="M35" s="563"/>
      <c r="N35" s="563"/>
      <c r="O35" s="291">
        <f t="shared" si="5"/>
        <v>0</v>
      </c>
      <c r="P35" s="566"/>
      <c r="Q35" s="291">
        <f t="shared" si="6"/>
        <v>0</v>
      </c>
    </row>
    <row r="36" spans="1:18" x14ac:dyDescent="0.15">
      <c r="A36" s="569"/>
      <c r="B36" s="286"/>
      <c r="C36" s="563"/>
      <c r="D36" s="563"/>
      <c r="E36" s="563"/>
      <c r="F36" s="563"/>
      <c r="G36" s="563"/>
      <c r="H36" s="563"/>
      <c r="I36" s="554"/>
      <c r="J36" s="563"/>
      <c r="K36" s="563"/>
      <c r="L36" s="563"/>
      <c r="M36" s="563"/>
      <c r="N36" s="563"/>
      <c r="O36" s="291">
        <f t="shared" si="5"/>
        <v>0</v>
      </c>
      <c r="P36" s="566"/>
      <c r="Q36" s="291">
        <f t="shared" si="6"/>
        <v>0</v>
      </c>
    </row>
    <row r="37" spans="1:18" x14ac:dyDescent="0.15">
      <c r="A37" s="569"/>
      <c r="B37" s="286"/>
      <c r="C37" s="563"/>
      <c r="D37" s="563"/>
      <c r="E37" s="563"/>
      <c r="F37" s="563"/>
      <c r="G37" s="563"/>
      <c r="H37" s="563"/>
      <c r="I37" s="554"/>
      <c r="J37" s="563"/>
      <c r="K37" s="563"/>
      <c r="L37" s="563"/>
      <c r="M37" s="563"/>
      <c r="N37" s="563"/>
      <c r="O37" s="291">
        <f t="shared" si="5"/>
        <v>0</v>
      </c>
      <c r="P37" s="566"/>
      <c r="Q37" s="291">
        <f t="shared" si="6"/>
        <v>0</v>
      </c>
    </row>
    <row r="38" spans="1:18" x14ac:dyDescent="0.15">
      <c r="A38" s="569"/>
      <c r="B38" s="286"/>
      <c r="C38" s="563"/>
      <c r="D38" s="563"/>
      <c r="E38" s="563"/>
      <c r="F38" s="563"/>
      <c r="G38" s="563"/>
      <c r="H38" s="563"/>
      <c r="I38" s="554"/>
      <c r="J38" s="563"/>
      <c r="K38" s="563"/>
      <c r="L38" s="563"/>
      <c r="M38" s="563"/>
      <c r="N38" s="563"/>
      <c r="O38" s="291">
        <f t="shared" si="5"/>
        <v>0</v>
      </c>
      <c r="P38" s="566"/>
      <c r="Q38" s="291">
        <f t="shared" si="6"/>
        <v>0</v>
      </c>
    </row>
    <row r="39" spans="1:18" x14ac:dyDescent="0.15">
      <c r="A39" s="569"/>
      <c r="B39" s="286"/>
      <c r="C39" s="563"/>
      <c r="D39" s="563"/>
      <c r="E39" s="563"/>
      <c r="F39" s="563"/>
      <c r="G39" s="563"/>
      <c r="H39" s="563"/>
      <c r="I39" s="554"/>
      <c r="J39" s="563"/>
      <c r="K39" s="563"/>
      <c r="L39" s="563"/>
      <c r="M39" s="563"/>
      <c r="N39" s="563"/>
      <c r="O39" s="291">
        <f t="shared" si="5"/>
        <v>0</v>
      </c>
      <c r="P39" s="566"/>
      <c r="Q39" s="291">
        <f t="shared" si="6"/>
        <v>0</v>
      </c>
    </row>
    <row r="40" spans="1:18" x14ac:dyDescent="0.15">
      <c r="A40" s="569"/>
      <c r="B40" s="286"/>
      <c r="C40" s="563"/>
      <c r="D40" s="563"/>
      <c r="E40" s="563"/>
      <c r="F40" s="563"/>
      <c r="G40" s="563"/>
      <c r="H40" s="563"/>
      <c r="I40" s="554"/>
      <c r="J40" s="563"/>
      <c r="K40" s="563"/>
      <c r="L40" s="563"/>
      <c r="M40" s="563"/>
      <c r="N40" s="563"/>
      <c r="O40" s="291">
        <f t="shared" si="5"/>
        <v>0</v>
      </c>
      <c r="P40" s="566"/>
      <c r="Q40" s="291">
        <f t="shared" si="6"/>
        <v>0</v>
      </c>
    </row>
    <row r="41" spans="1:18" x14ac:dyDescent="0.15">
      <c r="A41" s="569"/>
      <c r="B41" s="286"/>
      <c r="C41" s="563"/>
      <c r="D41" s="563"/>
      <c r="E41" s="563"/>
      <c r="F41" s="563"/>
      <c r="G41" s="563"/>
      <c r="H41" s="563"/>
      <c r="I41" s="554"/>
      <c r="J41" s="563"/>
      <c r="K41" s="563"/>
      <c r="L41" s="563"/>
      <c r="M41" s="563"/>
      <c r="N41" s="563"/>
      <c r="O41" s="291">
        <f t="shared" si="5"/>
        <v>0</v>
      </c>
      <c r="P41" s="566"/>
      <c r="Q41" s="291">
        <f t="shared" si="6"/>
        <v>0</v>
      </c>
    </row>
    <row r="42" spans="1:18" x14ac:dyDescent="0.15">
      <c r="A42" s="552"/>
      <c r="B42" s="286"/>
      <c r="C42" s="563"/>
      <c r="D42" s="563"/>
      <c r="E42" s="563"/>
      <c r="F42" s="563"/>
      <c r="G42" s="563"/>
      <c r="H42" s="563"/>
      <c r="I42" s="554"/>
      <c r="J42" s="568"/>
      <c r="K42" s="563"/>
      <c r="L42" s="563"/>
      <c r="M42" s="563"/>
      <c r="N42" s="563"/>
      <c r="O42" s="311">
        <f>SUM(C42:N42)</f>
        <v>0</v>
      </c>
      <c r="P42" s="567"/>
      <c r="Q42" s="291">
        <f>-O42+P42</f>
        <v>0</v>
      </c>
    </row>
    <row r="43" spans="1:18" x14ac:dyDescent="0.15">
      <c r="A43" s="552"/>
      <c r="B43" s="286"/>
      <c r="C43" s="563"/>
      <c r="D43" s="555"/>
      <c r="E43" s="555"/>
      <c r="F43" s="555"/>
      <c r="G43" s="555"/>
      <c r="H43" s="555"/>
      <c r="I43" s="555"/>
      <c r="J43" s="555"/>
      <c r="K43" s="555"/>
      <c r="L43" s="555"/>
      <c r="M43" s="555"/>
      <c r="N43" s="570"/>
      <c r="O43" s="292"/>
      <c r="P43" s="562"/>
      <c r="Q43" s="291"/>
    </row>
    <row r="44" spans="1:18" s="273" customFormat="1" ht="14" thickBot="1" x14ac:dyDescent="0.2">
      <c r="A44" s="273" t="s">
        <v>512</v>
      </c>
      <c r="B44" s="281"/>
      <c r="C44" s="313">
        <f t="shared" ref="C44:Q44" si="9">SUM(C22,C25:C42)</f>
        <v>1675466.5074999994</v>
      </c>
      <c r="D44" s="314">
        <f t="shared" si="9"/>
        <v>1675466.5074999994</v>
      </c>
      <c r="E44" s="314">
        <f t="shared" si="9"/>
        <v>1675466.5074999994</v>
      </c>
      <c r="F44" s="314">
        <f t="shared" si="9"/>
        <v>1675466.5074999994</v>
      </c>
      <c r="G44" s="314">
        <f t="shared" si="9"/>
        <v>1675466.5074999994</v>
      </c>
      <c r="H44" s="314">
        <f t="shared" si="9"/>
        <v>1675466.5074999994</v>
      </c>
      <c r="I44" s="314">
        <f t="shared" si="9"/>
        <v>1675466.5074999994</v>
      </c>
      <c r="J44" s="314">
        <f t="shared" si="9"/>
        <v>1675466.5074999994</v>
      </c>
      <c r="K44" s="314">
        <f t="shared" si="9"/>
        <v>1675466.5074999994</v>
      </c>
      <c r="L44" s="314">
        <f t="shared" si="9"/>
        <v>1675466.5074999994</v>
      </c>
      <c r="M44" s="314">
        <f t="shared" si="9"/>
        <v>1675466.5074999994</v>
      </c>
      <c r="N44" s="314">
        <f t="shared" si="9"/>
        <v>1675466.4941666662</v>
      </c>
      <c r="O44" s="314">
        <f>SUM(O22,O25:O42)</f>
        <v>20105598.076666668</v>
      </c>
      <c r="P44" s="314">
        <f t="shared" si="9"/>
        <v>20105598.076666668</v>
      </c>
      <c r="Q44" s="314">
        <f t="shared" si="9"/>
        <v>0</v>
      </c>
      <c r="R44" s="315"/>
    </row>
    <row r="45" spans="1:18" ht="14" thickTop="1" x14ac:dyDescent="0.15">
      <c r="A45" s="273" t="s">
        <v>513</v>
      </c>
      <c r="B45" s="286"/>
      <c r="C45" s="316">
        <f>C44</f>
        <v>1675466.5074999994</v>
      </c>
      <c r="D45" s="316">
        <f t="shared" ref="D45:N45" si="10">C45+D44</f>
        <v>3350933.0149999987</v>
      </c>
      <c r="E45" s="316">
        <f t="shared" si="10"/>
        <v>5026399.5224999981</v>
      </c>
      <c r="F45" s="316">
        <f t="shared" si="10"/>
        <v>6701866.0299999975</v>
      </c>
      <c r="G45" s="316">
        <f t="shared" si="10"/>
        <v>8377332.5374999968</v>
      </c>
      <c r="H45" s="316">
        <f t="shared" si="10"/>
        <v>10052799.044999996</v>
      </c>
      <c r="I45" s="316">
        <f t="shared" si="10"/>
        <v>11728265.552499995</v>
      </c>
      <c r="J45" s="316">
        <f t="shared" si="10"/>
        <v>13403732.059999995</v>
      </c>
      <c r="K45" s="316">
        <f t="shared" si="10"/>
        <v>15079198.567499995</v>
      </c>
      <c r="L45" s="316">
        <f t="shared" si="10"/>
        <v>16754665.074999996</v>
      </c>
      <c r="M45" s="316">
        <f t="shared" si="10"/>
        <v>18430131.582499996</v>
      </c>
      <c r="N45" s="316">
        <f t="shared" si="10"/>
        <v>20105598.076666661</v>
      </c>
      <c r="O45" s="346">
        <f>N45</f>
        <v>20105598.076666661</v>
      </c>
      <c r="P45" s="347">
        <f>P44</f>
        <v>20105598.076666668</v>
      </c>
      <c r="Q45" s="317">
        <f>Q15+Q44</f>
        <v>0</v>
      </c>
    </row>
    <row r="46" spans="1:18" s="318" customFormat="1" ht="12.75" customHeight="1" x14ac:dyDescent="0.15">
      <c r="A46" s="318" t="s">
        <v>514</v>
      </c>
      <c r="B46" s="319"/>
      <c r="C46" s="320">
        <f>C45/P44</f>
        <v>8.3333333388597067E-2</v>
      </c>
      <c r="D46" s="320">
        <f>D45/P44</f>
        <v>0.16666666677719413</v>
      </c>
      <c r="E46" s="320">
        <f>E45/P44</f>
        <v>0.25000000016579121</v>
      </c>
      <c r="F46" s="320">
        <f>F45/P44</f>
        <v>0.33333333355438827</v>
      </c>
      <c r="G46" s="320">
        <f>G45/P44</f>
        <v>0.41666666694298532</v>
      </c>
      <c r="H46" s="320">
        <f>H45/P44</f>
        <v>0.50000000033158243</v>
      </c>
      <c r="I46" s="320">
        <f>I45/P44</f>
        <v>0.58333333372017937</v>
      </c>
      <c r="J46" s="320">
        <f>J45/P44</f>
        <v>0.66666666710877653</v>
      </c>
      <c r="K46" s="320">
        <f>K45/P44</f>
        <v>0.75000000049737359</v>
      </c>
      <c r="L46" s="320">
        <f>L45/P44</f>
        <v>0.83333333388597075</v>
      </c>
      <c r="M46" s="320">
        <f>M45/P44</f>
        <v>0.9166666672745678</v>
      </c>
      <c r="N46" s="320">
        <f>N45/P44</f>
        <v>0.99999999999999967</v>
      </c>
      <c r="O46" s="348"/>
      <c r="P46" s="321"/>
      <c r="Q46" s="321"/>
    </row>
    <row r="47" spans="1:18" x14ac:dyDescent="0.15">
      <c r="G47" s="275"/>
      <c r="H47" s="275"/>
      <c r="I47" s="275"/>
      <c r="J47" s="275"/>
      <c r="K47" s="275"/>
      <c r="L47" s="275"/>
      <c r="M47" s="275"/>
      <c r="N47" s="275"/>
      <c r="O47" s="322"/>
      <c r="P47" s="318"/>
      <c r="Q47" s="318"/>
    </row>
    <row r="48" spans="1:18" x14ac:dyDescent="0.15">
      <c r="A48" s="692" t="s">
        <v>515</v>
      </c>
      <c r="B48" s="692"/>
      <c r="C48" s="692"/>
      <c r="D48" s="692"/>
      <c r="E48" s="692"/>
      <c r="F48" s="692"/>
      <c r="G48" s="692"/>
      <c r="H48" s="692"/>
      <c r="I48" s="692"/>
      <c r="J48" s="692"/>
      <c r="K48" s="692"/>
      <c r="L48" s="692"/>
      <c r="M48" s="692"/>
      <c r="N48" s="692"/>
      <c r="O48" s="692"/>
      <c r="P48" s="692"/>
      <c r="Q48" s="692"/>
    </row>
    <row r="49" spans="1:18" x14ac:dyDescent="0.15">
      <c r="C49" s="304"/>
      <c r="D49" s="304"/>
      <c r="E49" s="304"/>
      <c r="F49" s="304"/>
      <c r="G49" s="304"/>
      <c r="H49" s="304"/>
      <c r="I49" s="304"/>
      <c r="J49" s="304"/>
      <c r="K49" s="304"/>
      <c r="L49" s="304"/>
      <c r="M49" s="304"/>
      <c r="N49" s="304"/>
      <c r="O49" s="323"/>
      <c r="P49" s="267"/>
      <c r="Q49" s="267"/>
      <c r="R49" s="303"/>
    </row>
    <row r="50" spans="1:18" x14ac:dyDescent="0.15">
      <c r="A50" s="265" t="s">
        <v>516</v>
      </c>
      <c r="C50" s="312">
        <f t="shared" ref="C50:P50" si="11">C15-C44</f>
        <v>5586.9775000005029</v>
      </c>
      <c r="D50" s="312">
        <f t="shared" si="11"/>
        <v>5586.9775000005029</v>
      </c>
      <c r="E50" s="312">
        <f t="shared" si="11"/>
        <v>5586.9775000005029</v>
      </c>
      <c r="F50" s="312">
        <f t="shared" si="11"/>
        <v>5586.9775000005029</v>
      </c>
      <c r="G50" s="312">
        <f t="shared" si="11"/>
        <v>5586.9775000005029</v>
      </c>
      <c r="H50" s="312">
        <f t="shared" si="11"/>
        <v>5586.9775000005029</v>
      </c>
      <c r="I50" s="312">
        <f t="shared" si="11"/>
        <v>5586.9775000005029</v>
      </c>
      <c r="J50" s="312">
        <f t="shared" si="11"/>
        <v>5586.9775000005029</v>
      </c>
      <c r="K50" s="312">
        <f t="shared" si="11"/>
        <v>5586.9775000005029</v>
      </c>
      <c r="L50" s="312">
        <f t="shared" si="11"/>
        <v>5586.9775000005029</v>
      </c>
      <c r="M50" s="312">
        <f t="shared" si="11"/>
        <v>5586.9775000005029</v>
      </c>
      <c r="N50" s="312">
        <f t="shared" si="11"/>
        <v>5586.9908333336934</v>
      </c>
      <c r="O50" s="312">
        <f t="shared" si="11"/>
        <v>67043.743333332241</v>
      </c>
      <c r="P50" s="312">
        <f t="shared" si="11"/>
        <v>67043.743333332241</v>
      </c>
      <c r="Q50" s="349">
        <f>Q15+Q44</f>
        <v>0</v>
      </c>
    </row>
    <row r="51" spans="1:18" x14ac:dyDescent="0.15">
      <c r="C51" s="312"/>
      <c r="D51" s="324"/>
      <c r="E51" s="312"/>
      <c r="F51" s="324"/>
      <c r="G51" s="324"/>
      <c r="H51" s="324"/>
      <c r="I51" s="324"/>
      <c r="J51" s="324"/>
      <c r="K51" s="324"/>
      <c r="L51" s="324"/>
      <c r="M51" s="324"/>
      <c r="N51" s="324"/>
      <c r="O51" s="325"/>
      <c r="P51" s="325"/>
      <c r="Q51" s="326"/>
    </row>
    <row r="52" spans="1:18" x14ac:dyDescent="0.15">
      <c r="A52" s="265" t="s">
        <v>517</v>
      </c>
      <c r="C52" s="344">
        <v>5100038</v>
      </c>
      <c r="D52" s="324">
        <f t="shared" ref="D52:N52" si="12">C54</f>
        <v>5105624.977500001</v>
      </c>
      <c r="E52" s="324">
        <f t="shared" si="12"/>
        <v>5111211.9550000019</v>
      </c>
      <c r="F52" s="324">
        <f t="shared" si="12"/>
        <v>5116798.9325000029</v>
      </c>
      <c r="G52" s="324">
        <f t="shared" si="12"/>
        <v>5122385.9100000039</v>
      </c>
      <c r="H52" s="324">
        <f t="shared" si="12"/>
        <v>5127972.8875000048</v>
      </c>
      <c r="I52" s="324">
        <f t="shared" si="12"/>
        <v>5133559.8650000058</v>
      </c>
      <c r="J52" s="324">
        <f t="shared" si="12"/>
        <v>5139146.8425000068</v>
      </c>
      <c r="K52" s="324">
        <f t="shared" si="12"/>
        <v>5144733.8200000077</v>
      </c>
      <c r="L52" s="324">
        <f t="shared" si="12"/>
        <v>5150320.7975000087</v>
      </c>
      <c r="M52" s="324">
        <f t="shared" si="12"/>
        <v>5155907.7750000097</v>
      </c>
      <c r="N52" s="324">
        <f t="shared" si="12"/>
        <v>5161494.7525000107</v>
      </c>
      <c r="O52" s="345"/>
      <c r="P52" s="345"/>
      <c r="Q52" s="324">
        <f>O52-P52</f>
        <v>0</v>
      </c>
    </row>
    <row r="53" spans="1:18" x14ac:dyDescent="0.15">
      <c r="C53" s="327"/>
      <c r="D53" s="328"/>
      <c r="E53" s="327"/>
      <c r="F53" s="328"/>
      <c r="G53" s="328"/>
      <c r="H53" s="328"/>
      <c r="I53" s="328"/>
      <c r="J53" s="328"/>
      <c r="K53" s="328"/>
      <c r="L53" s="328"/>
      <c r="M53" s="328"/>
      <c r="N53" s="328"/>
      <c r="O53" s="329"/>
      <c r="P53" s="329"/>
      <c r="Q53" s="329"/>
    </row>
    <row r="54" spans="1:18" s="273" customFormat="1" ht="14" thickBot="1" x14ac:dyDescent="0.2">
      <c r="A54" s="273" t="s">
        <v>518</v>
      </c>
      <c r="C54" s="330">
        <f>SUM(C50:C52)</f>
        <v>5105624.977500001</v>
      </c>
      <c r="D54" s="331">
        <f t="shared" ref="D54:Q54" si="13">SUM(D50:D53)</f>
        <v>5111211.9550000019</v>
      </c>
      <c r="E54" s="330">
        <f t="shared" si="13"/>
        <v>5116798.9325000029</v>
      </c>
      <c r="F54" s="331">
        <f t="shared" si="13"/>
        <v>5122385.9100000039</v>
      </c>
      <c r="G54" s="331">
        <f t="shared" si="13"/>
        <v>5127972.8875000048</v>
      </c>
      <c r="H54" s="331">
        <f t="shared" si="13"/>
        <v>5133559.8650000058</v>
      </c>
      <c r="I54" s="331">
        <f t="shared" si="13"/>
        <v>5139146.8425000068</v>
      </c>
      <c r="J54" s="331">
        <f t="shared" si="13"/>
        <v>5144733.8200000077</v>
      </c>
      <c r="K54" s="331">
        <f t="shared" si="13"/>
        <v>5150320.7975000087</v>
      </c>
      <c r="L54" s="331">
        <f t="shared" si="13"/>
        <v>5155907.7750000097</v>
      </c>
      <c r="M54" s="331">
        <f t="shared" si="13"/>
        <v>5161494.7525000107</v>
      </c>
      <c r="N54" s="331">
        <f t="shared" si="13"/>
        <v>5167081.7433333443</v>
      </c>
      <c r="O54" s="331">
        <f t="shared" si="13"/>
        <v>67043.743333332241</v>
      </c>
      <c r="P54" s="331">
        <f t="shared" si="13"/>
        <v>67043.743333332241</v>
      </c>
      <c r="Q54" s="331">
        <f t="shared" si="13"/>
        <v>0</v>
      </c>
    </row>
    <row r="55" spans="1:18" s="273" customFormat="1" ht="14" thickTop="1" x14ac:dyDescent="0.15">
      <c r="C55" s="332"/>
      <c r="D55" s="332"/>
      <c r="E55" s="332"/>
      <c r="F55" s="332"/>
      <c r="G55" s="332"/>
      <c r="H55" s="332"/>
      <c r="I55" s="332"/>
      <c r="J55" s="332"/>
      <c r="K55" s="332"/>
      <c r="L55" s="332"/>
      <c r="M55" s="332"/>
      <c r="N55" s="332"/>
      <c r="O55" s="332"/>
      <c r="P55" s="332"/>
      <c r="Q55" s="332"/>
    </row>
    <row r="56" spans="1:18" s="273" customFormat="1" ht="14" x14ac:dyDescent="0.15">
      <c r="A56" s="134" t="str">
        <f>'Form 1 Cover'!B21</f>
        <v>CORAL ACADEMY OF LAS VEGAS</v>
      </c>
      <c r="C56" s="332"/>
      <c r="D56" s="332"/>
      <c r="E56" s="332"/>
      <c r="F56" s="332"/>
      <c r="G56" s="332"/>
      <c r="H56" s="332"/>
      <c r="I56" s="332"/>
      <c r="J56" s="332"/>
      <c r="K56" s="332"/>
      <c r="L56" s="332"/>
      <c r="M56" s="332"/>
      <c r="N56" s="332"/>
      <c r="O56" s="332"/>
      <c r="P56" s="3" t="str">
        <f>"Budget Fiscal Year "&amp;TEXT('Form 1 Cover'!$D$138, "mm/dd/yy")</f>
        <v>Budget Fiscal Year 2017-2018</v>
      </c>
      <c r="Q56" s="332"/>
    </row>
    <row r="57" spans="1:18" x14ac:dyDescent="0.15">
      <c r="C57" s="268"/>
    </row>
    <row r="58" spans="1:18" x14ac:dyDescent="0.15">
      <c r="A58" s="333" t="s">
        <v>565</v>
      </c>
      <c r="C58" s="334"/>
      <c r="D58" s="334"/>
      <c r="E58" s="334"/>
      <c r="F58" s="334"/>
      <c r="G58" s="335"/>
      <c r="P58" s="303"/>
    </row>
    <row r="59" spans="1:18" ht="16" x14ac:dyDescent="0.3">
      <c r="A59" s="336"/>
      <c r="C59" s="334"/>
      <c r="D59" s="337"/>
      <c r="E59" s="334"/>
      <c r="F59" s="334"/>
      <c r="G59" s="338"/>
      <c r="H59" s="303"/>
      <c r="I59" s="303"/>
      <c r="J59" s="303"/>
      <c r="P59" s="303"/>
    </row>
    <row r="60" spans="1:18" x14ac:dyDescent="0.15">
      <c r="A60" s="336"/>
      <c r="D60" s="334"/>
      <c r="E60" s="303"/>
      <c r="F60" s="303"/>
      <c r="G60" s="303"/>
      <c r="H60" s="303"/>
      <c r="I60" s="303"/>
      <c r="J60" s="303"/>
    </row>
    <row r="61" spans="1:18" x14ac:dyDescent="0.15">
      <c r="C61" s="334"/>
      <c r="D61" s="334"/>
      <c r="E61" s="334"/>
      <c r="F61" s="334"/>
      <c r="G61" s="335"/>
    </row>
    <row r="62" spans="1:18" x14ac:dyDescent="0.15">
      <c r="C62" s="334"/>
      <c r="D62" s="334"/>
      <c r="E62" s="334"/>
      <c r="F62" s="334"/>
      <c r="G62" s="335"/>
    </row>
    <row r="63" spans="1:18" x14ac:dyDescent="0.15">
      <c r="C63" s="334"/>
      <c r="D63" s="339"/>
      <c r="E63" s="334"/>
      <c r="F63" s="334"/>
      <c r="G63" s="335"/>
    </row>
    <row r="64" spans="1:18" x14ac:dyDescent="0.15">
      <c r="C64" s="334"/>
      <c r="D64" s="339"/>
      <c r="E64" s="334"/>
      <c r="F64" s="334"/>
      <c r="G64" s="335"/>
    </row>
    <row r="65" spans="3:12" x14ac:dyDescent="0.15">
      <c r="C65" s="334"/>
      <c r="D65" s="340"/>
      <c r="E65" s="334"/>
      <c r="F65" s="334"/>
      <c r="G65" s="335"/>
      <c r="L65" s="341"/>
    </row>
    <row r="66" spans="3:12" ht="16" x14ac:dyDescent="0.3">
      <c r="C66" s="334"/>
      <c r="D66" s="342"/>
      <c r="E66" s="334"/>
      <c r="F66" s="334"/>
      <c r="G66" s="335"/>
      <c r="L66" s="341"/>
    </row>
    <row r="67" spans="3:12" x14ac:dyDescent="0.15">
      <c r="C67" s="334"/>
      <c r="D67" s="339"/>
      <c r="E67" s="334"/>
      <c r="F67" s="334"/>
      <c r="G67" s="335"/>
      <c r="L67" s="341"/>
    </row>
    <row r="68" spans="3:12" x14ac:dyDescent="0.15">
      <c r="C68" s="343"/>
    </row>
    <row r="69" spans="3:12" x14ac:dyDescent="0.15">
      <c r="C69" s="268"/>
    </row>
  </sheetData>
  <sheetProtection password="CC13" sheet="1" objects="1" scenarios="1"/>
  <mergeCells count="3">
    <mergeCell ref="O3:O4"/>
    <mergeCell ref="P3:P4"/>
    <mergeCell ref="A48:Q48"/>
  </mergeCells>
  <phoneticPr fontId="13" type="noConversion"/>
  <conditionalFormatting sqref="C50:Q56 Q5:Q46">
    <cfRule type="cellIs" dxfId="0" priority="1" stopIfTrue="1" operator="lessThan">
      <formula>0</formula>
    </cfRule>
  </conditionalFormatting>
  <printOptions horizontalCentered="1" verticalCentered="1"/>
  <pageMargins left="0.5" right="0.25" top="0.5" bottom="0.5" header="0.5" footer="0.5"/>
  <pageSetup paperSize="5" scale="6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B3:L148"/>
  <sheetViews>
    <sheetView topLeftCell="A19" workbookViewId="0">
      <selection activeCell="J27" sqref="J27"/>
    </sheetView>
  </sheetViews>
  <sheetFormatPr baseColWidth="10" defaultColWidth="9.1640625" defaultRowHeight="12" x14ac:dyDescent="0.15"/>
  <cols>
    <col min="1" max="1" width="2.1640625" style="63" customWidth="1"/>
    <col min="2" max="2" width="9.6640625" style="63" customWidth="1"/>
    <col min="3" max="3" width="8.6640625" style="63" customWidth="1"/>
    <col min="4" max="4" width="12.5" style="63" customWidth="1"/>
    <col min="5" max="5" width="8.6640625" style="63" customWidth="1"/>
    <col min="6" max="6" width="7.33203125" style="63" customWidth="1"/>
    <col min="7" max="7" width="9.1640625" style="63"/>
    <col min="8" max="8" width="8" style="63" customWidth="1"/>
    <col min="9" max="9" width="12.1640625" style="63" customWidth="1"/>
    <col min="10" max="10" width="11.1640625" style="63" customWidth="1"/>
    <col min="11" max="11" width="12" style="63" customWidth="1"/>
    <col min="12" max="16384" width="9.1640625" style="63"/>
  </cols>
  <sheetData>
    <row r="3" spans="2:3" x14ac:dyDescent="0.15">
      <c r="B3" s="497"/>
      <c r="C3" s="498"/>
    </row>
    <row r="17" spans="2:12" ht="12" customHeight="1" x14ac:dyDescent="0.15">
      <c r="B17" s="650" t="s">
        <v>428</v>
      </c>
      <c r="C17" s="650"/>
      <c r="D17" s="650"/>
      <c r="E17" s="650"/>
      <c r="F17" s="650"/>
      <c r="G17" s="650"/>
      <c r="H17" s="650"/>
      <c r="I17" s="650"/>
      <c r="J17" s="650"/>
      <c r="K17" s="650"/>
    </row>
    <row r="18" spans="2:12" ht="12" customHeight="1" x14ac:dyDescent="0.15">
      <c r="B18" s="650"/>
      <c r="C18" s="650"/>
      <c r="D18" s="650"/>
      <c r="E18" s="650"/>
      <c r="F18" s="650"/>
      <c r="G18" s="650"/>
      <c r="H18" s="650"/>
      <c r="I18" s="650"/>
      <c r="J18" s="650"/>
      <c r="K18" s="650"/>
    </row>
    <row r="21" spans="2:12" x14ac:dyDescent="0.15">
      <c r="B21" s="640" t="s">
        <v>713</v>
      </c>
      <c r="C21" s="641"/>
      <c r="D21" s="641"/>
      <c r="E21" s="641"/>
      <c r="F21" s="641"/>
      <c r="G21" s="1" t="s">
        <v>639</v>
      </c>
      <c r="I21" s="646" t="s">
        <v>716</v>
      </c>
      <c r="J21" s="646"/>
      <c r="K21" s="646"/>
    </row>
    <row r="22" spans="2:12" x14ac:dyDescent="0.15">
      <c r="B22" s="479" t="s">
        <v>631</v>
      </c>
      <c r="C22" s="480"/>
      <c r="E22" s="65" t="str">
        <f>D139</f>
        <v>June 30, 2018</v>
      </c>
    </row>
    <row r="24" spans="2:12" x14ac:dyDescent="0.15">
      <c r="B24" s="63" t="s">
        <v>257</v>
      </c>
      <c r="D24" s="507">
        <v>2</v>
      </c>
      <c r="E24" s="63" t="s">
        <v>278</v>
      </c>
      <c r="J24" s="645">
        <v>20105598</v>
      </c>
      <c r="K24" s="645"/>
      <c r="L24" s="66"/>
    </row>
    <row r="25" spans="2:12" x14ac:dyDescent="0.15">
      <c r="B25" s="507"/>
      <c r="C25" s="63" t="s">
        <v>279</v>
      </c>
      <c r="G25" s="645"/>
      <c r="H25" s="645"/>
      <c r="I25" s="63" t="s">
        <v>427</v>
      </c>
      <c r="L25" s="66"/>
    </row>
    <row r="26" spans="2:12" x14ac:dyDescent="0.15">
      <c r="D26" s="66"/>
      <c r="E26" s="66"/>
      <c r="F26" s="66"/>
      <c r="G26" s="66"/>
      <c r="H26" s="66"/>
      <c r="I26" s="66"/>
      <c r="J26" s="66"/>
      <c r="K26" s="66"/>
      <c r="L26" s="66"/>
    </row>
    <row r="27" spans="2:12" x14ac:dyDescent="0.15">
      <c r="B27" s="381" t="s">
        <v>636</v>
      </c>
      <c r="D27" s="66"/>
      <c r="E27" s="66"/>
      <c r="F27" s="66"/>
      <c r="G27" s="66"/>
      <c r="H27" s="66"/>
      <c r="I27" s="66"/>
      <c r="J27" s="66"/>
      <c r="K27" s="66"/>
      <c r="L27" s="66"/>
    </row>
    <row r="28" spans="2:12" x14ac:dyDescent="0.15">
      <c r="D28" s="66"/>
      <c r="E28" s="66"/>
      <c r="F28" s="66"/>
      <c r="G28" s="66"/>
      <c r="H28" s="66"/>
      <c r="I28" s="66"/>
      <c r="J28" s="66"/>
      <c r="K28" s="66"/>
      <c r="L28" s="66"/>
    </row>
    <row r="29" spans="2:12" x14ac:dyDescent="0.15">
      <c r="C29" s="380" t="s">
        <v>559</v>
      </c>
      <c r="D29" s="66"/>
      <c r="E29" s="66"/>
      <c r="F29" s="66"/>
      <c r="G29" s="66"/>
      <c r="H29" s="66"/>
      <c r="I29" s="66"/>
      <c r="J29" s="66"/>
      <c r="K29" s="66"/>
      <c r="L29" s="66"/>
    </row>
    <row r="30" spans="2:12" x14ac:dyDescent="0.15">
      <c r="C30" s="380"/>
      <c r="D30" s="66" t="s">
        <v>560</v>
      </c>
      <c r="E30" s="66"/>
      <c r="F30" s="66"/>
      <c r="G30" s="66"/>
      <c r="H30" s="66"/>
      <c r="I30" s="66"/>
      <c r="J30" s="66"/>
      <c r="K30" s="66"/>
      <c r="L30" s="66"/>
    </row>
    <row r="31" spans="2:12" x14ac:dyDescent="0.15">
      <c r="D31" s="66"/>
      <c r="E31" s="66"/>
      <c r="F31" s="66"/>
      <c r="G31" s="67"/>
      <c r="H31" s="66"/>
      <c r="I31" s="66"/>
      <c r="J31" s="66"/>
      <c r="K31" s="66"/>
      <c r="L31" s="66"/>
    </row>
    <row r="32" spans="2:12" x14ac:dyDescent="0.15">
      <c r="C32" s="380" t="s">
        <v>586</v>
      </c>
    </row>
    <row r="33" spans="2:11" x14ac:dyDescent="0.15">
      <c r="D33" s="380" t="s">
        <v>558</v>
      </c>
    </row>
    <row r="34" spans="2:11" x14ac:dyDescent="0.15">
      <c r="D34" s="63" t="s">
        <v>557</v>
      </c>
    </row>
    <row r="37" spans="2:11" x14ac:dyDescent="0.15">
      <c r="B37" s="63" t="s">
        <v>258</v>
      </c>
      <c r="H37" s="63" t="s">
        <v>259</v>
      </c>
    </row>
    <row r="39" spans="2:11" ht="13" thickBot="1" x14ac:dyDescent="0.2">
      <c r="B39" s="68" t="s">
        <v>426</v>
      </c>
      <c r="C39" s="647" t="s">
        <v>714</v>
      </c>
      <c r="D39" s="644"/>
      <c r="E39" s="644"/>
      <c r="F39" s="644"/>
      <c r="H39" s="499"/>
      <c r="I39" s="499"/>
      <c r="J39" s="499"/>
      <c r="K39" s="499"/>
    </row>
    <row r="40" spans="2:11" x14ac:dyDescent="0.15">
      <c r="C40" s="654" t="s">
        <v>637</v>
      </c>
      <c r="D40" s="654"/>
      <c r="E40" s="654"/>
      <c r="F40" s="654"/>
      <c r="H40" s="500"/>
      <c r="I40" s="500"/>
      <c r="J40" s="500"/>
      <c r="K40" s="500"/>
    </row>
    <row r="41" spans="2:11" ht="13" thickBot="1" x14ac:dyDescent="0.2">
      <c r="C41" s="644"/>
      <c r="D41" s="644"/>
      <c r="E41" s="644"/>
      <c r="F41" s="571"/>
      <c r="H41" s="499"/>
      <c r="I41" s="499"/>
      <c r="J41" s="499"/>
      <c r="K41" s="499"/>
    </row>
    <row r="42" spans="2:11" x14ac:dyDescent="0.15">
      <c r="C42" s="652" t="s">
        <v>638</v>
      </c>
      <c r="D42" s="653"/>
      <c r="E42" s="653"/>
      <c r="F42" s="653"/>
      <c r="H42" s="500"/>
      <c r="I42" s="500"/>
      <c r="J42" s="500"/>
      <c r="K42" s="500"/>
    </row>
    <row r="43" spans="2:11" ht="13" thickBot="1" x14ac:dyDescent="0.2">
      <c r="H43" s="499"/>
      <c r="I43" s="499"/>
      <c r="J43" s="499"/>
      <c r="K43" s="499"/>
    </row>
    <row r="44" spans="2:11" x14ac:dyDescent="0.15">
      <c r="C44" s="63" t="s">
        <v>260</v>
      </c>
      <c r="H44" s="500"/>
      <c r="I44" s="500"/>
      <c r="J44" s="500"/>
      <c r="K44" s="500"/>
    </row>
    <row r="45" spans="2:11" ht="13" thickBot="1" x14ac:dyDescent="0.2">
      <c r="C45" s="63" t="s">
        <v>261</v>
      </c>
      <c r="H45" s="499"/>
      <c r="I45" s="499"/>
      <c r="J45" s="499"/>
      <c r="K45" s="499"/>
    </row>
    <row r="46" spans="2:11" x14ac:dyDescent="0.15">
      <c r="C46" s="63" t="s">
        <v>262</v>
      </c>
      <c r="H46" s="500"/>
      <c r="I46" s="500"/>
      <c r="J46" s="500"/>
      <c r="K46" s="500"/>
    </row>
    <row r="47" spans="2:11" ht="13" thickBot="1" x14ac:dyDescent="0.2">
      <c r="H47" s="499"/>
      <c r="I47" s="499"/>
      <c r="J47" s="499"/>
      <c r="K47" s="499"/>
    </row>
    <row r="48" spans="2:11" ht="13" thickBot="1" x14ac:dyDescent="0.2">
      <c r="C48" s="63" t="s">
        <v>263</v>
      </c>
      <c r="D48" s="502"/>
      <c r="E48" s="502"/>
      <c r="F48" s="502"/>
      <c r="H48" s="501"/>
      <c r="I48" s="501"/>
      <c r="J48" s="501"/>
      <c r="K48" s="501"/>
    </row>
    <row r="49" spans="2:11" ht="13" thickBot="1" x14ac:dyDescent="0.2">
      <c r="H49" s="502"/>
      <c r="I49" s="502"/>
      <c r="J49" s="502"/>
      <c r="K49" s="502"/>
    </row>
    <row r="50" spans="2:11" x14ac:dyDescent="0.15">
      <c r="D50" s="66"/>
      <c r="E50" s="66"/>
      <c r="H50" s="501"/>
      <c r="I50" s="501"/>
      <c r="J50" s="501"/>
      <c r="K50" s="501"/>
    </row>
    <row r="51" spans="2:11" ht="13" thickBot="1" x14ac:dyDescent="0.2">
      <c r="C51" s="63" t="s">
        <v>264</v>
      </c>
      <c r="D51" s="648"/>
      <c r="E51" s="644"/>
      <c r="F51" s="644"/>
      <c r="H51" s="502"/>
      <c r="I51" s="502"/>
      <c r="J51" s="502"/>
      <c r="K51" s="502"/>
    </row>
    <row r="52" spans="2:11" x14ac:dyDescent="0.15">
      <c r="H52" s="501"/>
      <c r="I52" s="501"/>
      <c r="J52" s="501"/>
      <c r="K52" s="501"/>
    </row>
    <row r="53" spans="2:11" ht="13" thickBot="1" x14ac:dyDescent="0.2">
      <c r="H53" s="502"/>
      <c r="I53" s="502"/>
      <c r="J53" s="502"/>
      <c r="K53" s="502"/>
    </row>
    <row r="55" spans="2:11" ht="13" thickBot="1" x14ac:dyDescent="0.2">
      <c r="B55" s="70"/>
      <c r="C55" s="70"/>
      <c r="D55" s="70"/>
      <c r="E55" s="70"/>
      <c r="F55" s="70"/>
      <c r="G55" s="70"/>
      <c r="H55" s="70"/>
      <c r="I55" s="70"/>
      <c r="J55" s="70"/>
      <c r="K55" s="70"/>
    </row>
    <row r="56" spans="2:11" x14ac:dyDescent="0.15">
      <c r="B56" s="66"/>
      <c r="C56" s="66"/>
      <c r="D56" s="66"/>
      <c r="E56" s="66"/>
      <c r="F56" s="66"/>
      <c r="G56" s="66"/>
      <c r="H56" s="66"/>
      <c r="I56" s="66"/>
      <c r="J56" s="66"/>
      <c r="K56" s="66"/>
    </row>
    <row r="57" spans="2:11" x14ac:dyDescent="0.15">
      <c r="B57" s="63" t="s">
        <v>265</v>
      </c>
    </row>
    <row r="59" spans="2:11" ht="12.75" customHeight="1" x14ac:dyDescent="0.15">
      <c r="B59" s="642" t="s">
        <v>429</v>
      </c>
      <c r="C59" s="642"/>
      <c r="D59" s="651"/>
      <c r="E59" s="651"/>
      <c r="F59" s="651"/>
      <c r="G59" s="651"/>
      <c r="H59" s="643" t="s">
        <v>266</v>
      </c>
      <c r="I59" s="643"/>
      <c r="J59" s="648"/>
      <c r="K59" s="644"/>
    </row>
    <row r="60" spans="2:11" ht="12.75" customHeight="1" x14ac:dyDescent="0.15">
      <c r="B60" s="71"/>
      <c r="C60" s="71"/>
      <c r="D60" s="72"/>
      <c r="E60" s="72"/>
      <c r="F60" s="72"/>
      <c r="H60" s="68"/>
      <c r="I60" s="68"/>
      <c r="J60" s="73"/>
      <c r="K60" s="73"/>
    </row>
    <row r="61" spans="2:11" ht="16.5" customHeight="1" x14ac:dyDescent="0.15">
      <c r="B61" s="64" t="s">
        <v>267</v>
      </c>
      <c r="C61" s="640"/>
      <c r="D61" s="641"/>
      <c r="E61" s="641"/>
      <c r="F61" s="641"/>
      <c r="G61" s="641"/>
      <c r="H61" s="68"/>
      <c r="I61" s="68"/>
      <c r="J61" s="73"/>
      <c r="K61" s="73"/>
    </row>
    <row r="62" spans="2:11" ht="17.25" customHeight="1" x14ac:dyDescent="0.15">
      <c r="C62" s="649"/>
      <c r="D62" s="649"/>
      <c r="E62" s="649"/>
      <c r="F62" s="649"/>
      <c r="G62" s="649"/>
      <c r="H62" s="66"/>
      <c r="J62" s="68"/>
      <c r="K62" s="73" t="s">
        <v>430</v>
      </c>
    </row>
    <row r="63" spans="2:11" x14ac:dyDescent="0.15">
      <c r="H63" s="66"/>
      <c r="I63" s="66"/>
      <c r="J63" s="66"/>
      <c r="K63" s="503">
        <v>42787</v>
      </c>
    </row>
    <row r="64" spans="2:11" x14ac:dyDescent="0.15">
      <c r="H64" s="66"/>
      <c r="I64" s="66"/>
      <c r="J64" s="66"/>
      <c r="K64" s="66"/>
    </row>
    <row r="123" spans="2:10" x14ac:dyDescent="0.15">
      <c r="B123" s="74"/>
      <c r="C123" s="66"/>
      <c r="D123" s="66"/>
      <c r="E123" s="66"/>
      <c r="F123" s="66"/>
      <c r="G123" s="66"/>
      <c r="H123" s="66"/>
      <c r="I123" s="66"/>
      <c r="J123" s="66"/>
    </row>
    <row r="124" spans="2:10" ht="13" x14ac:dyDescent="0.15">
      <c r="B124" s="75"/>
      <c r="C124" s="66"/>
      <c r="D124" s="66"/>
      <c r="E124" s="66"/>
      <c r="F124" s="66"/>
      <c r="G124" s="66"/>
      <c r="H124" s="66"/>
      <c r="I124" s="66"/>
      <c r="J124" s="66"/>
    </row>
    <row r="125" spans="2:10" ht="13" x14ac:dyDescent="0.15">
      <c r="B125" s="76"/>
      <c r="C125" s="77"/>
      <c r="D125" s="77"/>
      <c r="E125" s="66"/>
      <c r="F125" s="66"/>
      <c r="G125" s="66"/>
      <c r="H125" s="66"/>
      <c r="I125" s="66"/>
      <c r="J125" s="66"/>
    </row>
    <row r="126" spans="2:10" ht="13" x14ac:dyDescent="0.15">
      <c r="B126" s="76"/>
      <c r="C126" s="77"/>
      <c r="D126" s="77"/>
      <c r="E126" s="66"/>
      <c r="F126" s="66"/>
      <c r="G126" s="66"/>
      <c r="H126" s="66"/>
      <c r="I126" s="66"/>
      <c r="J126" s="66"/>
    </row>
    <row r="127" spans="2:10" ht="14" x14ac:dyDescent="0.15">
      <c r="B127" s="78" t="s">
        <v>283</v>
      </c>
      <c r="C127" s="79"/>
      <c r="D127" s="79"/>
      <c r="E127" s="79"/>
      <c r="F127" s="79"/>
      <c r="G127" s="79"/>
      <c r="H127" s="80"/>
      <c r="I127" s="81"/>
    </row>
    <row r="128" spans="2:10" x14ac:dyDescent="0.15">
      <c r="E128" s="66"/>
      <c r="F128" s="66"/>
      <c r="G128" s="66"/>
      <c r="H128" s="66"/>
      <c r="I128" s="82"/>
    </row>
    <row r="129" spans="2:9" x14ac:dyDescent="0.15">
      <c r="E129" s="66"/>
      <c r="F129" s="66"/>
      <c r="G129" s="66"/>
      <c r="H129" s="66"/>
      <c r="I129" s="82"/>
    </row>
    <row r="130" spans="2:9" x14ac:dyDescent="0.15">
      <c r="E130" s="66"/>
      <c r="F130" s="66"/>
      <c r="G130" s="66"/>
      <c r="H130" s="66"/>
      <c r="I130" s="82"/>
    </row>
    <row r="131" spans="2:9" ht="13" x14ac:dyDescent="0.15">
      <c r="B131" s="76" t="s">
        <v>641</v>
      </c>
      <c r="C131" s="77"/>
      <c r="D131" s="83">
        <v>42551</v>
      </c>
      <c r="E131" s="12" t="s">
        <v>642</v>
      </c>
      <c r="F131" s="66"/>
      <c r="G131" s="490" t="s">
        <v>640</v>
      </c>
      <c r="H131" s="66"/>
      <c r="I131" s="82"/>
    </row>
    <row r="132" spans="2:9" ht="13" x14ac:dyDescent="0.15">
      <c r="B132" s="76"/>
      <c r="C132" s="77"/>
      <c r="D132" s="77"/>
      <c r="E132" s="66"/>
      <c r="F132" s="66"/>
      <c r="G132" s="66"/>
      <c r="H132" s="66"/>
      <c r="I132" s="82"/>
    </row>
    <row r="133" spans="2:9" x14ac:dyDescent="0.15">
      <c r="E133" s="66"/>
      <c r="F133" s="66"/>
      <c r="G133" s="66"/>
      <c r="H133" s="66"/>
      <c r="I133" s="82"/>
    </row>
    <row r="134" spans="2:9" ht="13" x14ac:dyDescent="0.15">
      <c r="B134" s="76" t="s">
        <v>284</v>
      </c>
      <c r="C134" s="77"/>
      <c r="D134" s="1" t="s">
        <v>697</v>
      </c>
      <c r="E134" s="66"/>
      <c r="F134" s="66"/>
      <c r="G134" s="66"/>
      <c r="H134" s="66"/>
      <c r="I134" s="82"/>
    </row>
    <row r="135" spans="2:9" ht="13" x14ac:dyDescent="0.15">
      <c r="B135" s="494" t="s">
        <v>634</v>
      </c>
      <c r="C135" s="77"/>
      <c r="D135" s="84">
        <v>42916</v>
      </c>
      <c r="E135" s="66"/>
      <c r="F135" s="66"/>
      <c r="G135" s="66"/>
      <c r="H135" s="66"/>
      <c r="I135" s="82"/>
    </row>
    <row r="136" spans="2:9" ht="13" x14ac:dyDescent="0.15">
      <c r="B136" s="76"/>
      <c r="C136" s="77"/>
      <c r="D136" s="77"/>
      <c r="E136" s="66"/>
      <c r="F136" s="66"/>
      <c r="G136" s="66"/>
      <c r="H136" s="66"/>
      <c r="I136" s="82"/>
    </row>
    <row r="137" spans="2:9" ht="13" x14ac:dyDescent="0.15">
      <c r="C137" s="77"/>
      <c r="D137" s="77"/>
      <c r="E137" s="66"/>
      <c r="F137" s="66"/>
      <c r="G137" s="66"/>
      <c r="H137" s="66"/>
      <c r="I137" s="82"/>
    </row>
    <row r="138" spans="2:9" ht="13" x14ac:dyDescent="0.15">
      <c r="B138" s="76" t="s">
        <v>285</v>
      </c>
      <c r="C138" s="77"/>
      <c r="D138" s="85" t="s">
        <v>698</v>
      </c>
      <c r="E138" s="66"/>
      <c r="F138" s="66"/>
      <c r="G138" s="66"/>
      <c r="H138" s="66"/>
      <c r="I138" s="82"/>
    </row>
    <row r="139" spans="2:9" ht="13" x14ac:dyDescent="0.15">
      <c r="B139" s="494" t="s">
        <v>635</v>
      </c>
      <c r="C139" s="77"/>
      <c r="D139" s="495" t="s">
        <v>699</v>
      </c>
      <c r="E139" s="66"/>
      <c r="F139" s="66"/>
      <c r="G139" s="66"/>
      <c r="H139" s="66"/>
      <c r="I139" s="82"/>
    </row>
    <row r="140" spans="2:9" ht="13" x14ac:dyDescent="0.15">
      <c r="B140" s="494" t="s">
        <v>635</v>
      </c>
      <c r="C140" s="77"/>
      <c r="D140" s="84">
        <v>43281</v>
      </c>
      <c r="E140" s="66"/>
      <c r="F140" s="66"/>
      <c r="G140" s="66"/>
      <c r="H140" s="66"/>
      <c r="I140" s="82"/>
    </row>
    <row r="141" spans="2:9" ht="13" x14ac:dyDescent="0.15">
      <c r="B141" s="76"/>
      <c r="C141" s="77"/>
      <c r="D141" s="77"/>
      <c r="E141" s="66"/>
      <c r="F141" s="66"/>
      <c r="G141" s="66"/>
      <c r="H141" s="66"/>
      <c r="I141" s="82"/>
    </row>
    <row r="142" spans="2:9" ht="13" x14ac:dyDescent="0.15">
      <c r="B142" s="76"/>
      <c r="C142" s="77"/>
      <c r="D142" s="77"/>
      <c r="E142" s="66"/>
      <c r="F142" s="66"/>
      <c r="G142" s="66"/>
      <c r="H142" s="66"/>
      <c r="I142" s="82"/>
    </row>
    <row r="143" spans="2:9" ht="13" x14ac:dyDescent="0.15">
      <c r="B143" s="76" t="s">
        <v>527</v>
      </c>
      <c r="C143" s="77"/>
      <c r="D143" s="495" t="s">
        <v>700</v>
      </c>
      <c r="E143" s="66"/>
      <c r="F143" s="639" t="s">
        <v>293</v>
      </c>
      <c r="G143" s="639"/>
      <c r="H143" s="639"/>
      <c r="I143" s="82"/>
    </row>
    <row r="144" spans="2:9" x14ac:dyDescent="0.15">
      <c r="B144" s="74"/>
      <c r="C144" s="66"/>
      <c r="D144" s="86">
        <v>42917</v>
      </c>
      <c r="E144" s="66"/>
      <c r="F144" s="639"/>
      <c r="G144" s="639"/>
      <c r="H144" s="639"/>
      <c r="I144" s="82"/>
    </row>
    <row r="145" spans="2:9" x14ac:dyDescent="0.15">
      <c r="B145" s="74"/>
      <c r="C145" s="66"/>
      <c r="D145" s="66"/>
      <c r="E145" s="66"/>
      <c r="F145" s="66"/>
      <c r="G145" s="66"/>
      <c r="H145" s="66"/>
      <c r="I145" s="82"/>
    </row>
    <row r="146" spans="2:9" x14ac:dyDescent="0.15">
      <c r="B146" s="74"/>
      <c r="C146" s="66"/>
      <c r="D146" s="66"/>
      <c r="E146" s="66"/>
      <c r="F146" s="66"/>
      <c r="G146" s="66"/>
      <c r="H146" s="66"/>
      <c r="I146" s="82"/>
    </row>
    <row r="147" spans="2:9" x14ac:dyDescent="0.15">
      <c r="B147" s="87" t="s">
        <v>298</v>
      </c>
      <c r="C147" s="88"/>
      <c r="D147" s="89">
        <v>42787</v>
      </c>
      <c r="E147" s="484">
        <f>D147</f>
        <v>42787</v>
      </c>
      <c r="F147" s="66"/>
      <c r="G147" s="66"/>
      <c r="H147" s="66"/>
      <c r="I147" s="82"/>
    </row>
    <row r="148" spans="2:9" x14ac:dyDescent="0.15">
      <c r="B148" s="92"/>
      <c r="C148" s="69"/>
      <c r="D148" s="69"/>
      <c r="E148" s="69"/>
      <c r="F148" s="69"/>
      <c r="G148" s="69"/>
      <c r="H148" s="69"/>
      <c r="I148" s="93"/>
    </row>
  </sheetData>
  <mergeCells count="17">
    <mergeCell ref="B17:K18"/>
    <mergeCell ref="J24:K24"/>
    <mergeCell ref="D59:G59"/>
    <mergeCell ref="J59:K59"/>
    <mergeCell ref="C61:G61"/>
    <mergeCell ref="C42:F42"/>
    <mergeCell ref="C40:F40"/>
    <mergeCell ref="F143:H144"/>
    <mergeCell ref="B21:F21"/>
    <mergeCell ref="B59:C59"/>
    <mergeCell ref="H59:I59"/>
    <mergeCell ref="C41:E41"/>
    <mergeCell ref="G25:H25"/>
    <mergeCell ref="I21:K21"/>
    <mergeCell ref="C39:F39"/>
    <mergeCell ref="D51:F51"/>
    <mergeCell ref="C62:G62"/>
  </mergeCells>
  <phoneticPr fontId="13" type="noConversion"/>
  <dataValidations count="4">
    <dataValidation type="date" allowBlank="1" showInputMessage="1" showErrorMessage="1" promptTitle="This needs to be a date format" prompt="Please input as 06/30/xx" sqref="E22">
      <formula1>36707</formula1>
      <formula2>72866</formula2>
    </dataValidation>
    <dataValidation operator="greaterThan" allowBlank="1" showInputMessage="1" showErrorMessage="1" sqref="D59:D60 E60:F60"/>
    <dataValidation type="whole" allowBlank="1" showInputMessage="1" showErrorMessage="1" promptTitle="This needs to be a whole number" prompt="Please input a whole number" sqref="B25 D24 G31">
      <formula1>0</formula1>
      <formula2>1000000000</formula2>
    </dataValidation>
    <dataValidation type="whole" allowBlank="1" showInputMessage="1" showErrorMessage="1" promptTitle="This needs to be a whole number" prompt="Please input as a whole number" sqref="G25:H25 J24:K24">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70"/>
  <sheetViews>
    <sheetView topLeftCell="A31" zoomScale="110" zoomScaleNormal="110" zoomScalePageLayoutView="110" workbookViewId="0">
      <selection activeCell="L58" sqref="L58"/>
    </sheetView>
  </sheetViews>
  <sheetFormatPr baseColWidth="10" defaultColWidth="9.1640625" defaultRowHeight="12" x14ac:dyDescent="0.15"/>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7.5" style="1" customWidth="1"/>
    <col min="13" max="13" width="4.33203125" style="1" customWidth="1"/>
    <col min="14" max="14" width="16.5" style="1" customWidth="1"/>
    <col min="15" max="16384" width="9.1640625" style="1"/>
  </cols>
  <sheetData>
    <row r="1" spans="1:14" x14ac:dyDescent="0.15">
      <c r="A1" s="655" t="s">
        <v>32</v>
      </c>
      <c r="B1" s="655"/>
      <c r="C1" s="655"/>
      <c r="D1" s="655"/>
      <c r="E1" s="655"/>
      <c r="F1" s="655"/>
      <c r="G1" s="655"/>
      <c r="H1" s="655"/>
      <c r="I1" s="655"/>
      <c r="J1" s="655"/>
      <c r="K1" s="655"/>
      <c r="L1" s="655"/>
      <c r="M1" s="655"/>
      <c r="N1" s="655"/>
    </row>
    <row r="2" spans="1:14" x14ac:dyDescent="0.15">
      <c r="N2" s="8" t="s">
        <v>618</v>
      </c>
    </row>
    <row r="3" spans="1:14" x14ac:dyDescent="0.15">
      <c r="F3" s="8" t="s">
        <v>618</v>
      </c>
      <c r="H3" s="481"/>
      <c r="J3" s="8" t="s">
        <v>618</v>
      </c>
      <c r="L3" s="481"/>
      <c r="N3" s="8" t="s">
        <v>33</v>
      </c>
    </row>
    <row r="4" spans="1:14" x14ac:dyDescent="0.15">
      <c r="F4" s="504" t="s">
        <v>643</v>
      </c>
      <c r="H4" s="481"/>
      <c r="J4" s="504" t="s">
        <v>644</v>
      </c>
      <c r="L4" s="481"/>
      <c r="N4" s="504" t="s">
        <v>646</v>
      </c>
    </row>
    <row r="5" spans="1:14" x14ac:dyDescent="0.15">
      <c r="F5" s="9" t="str">
        <f>"ENDING "&amp;TEXT('Form 1 Cover'!D131,"MM/DD/YY")</f>
        <v>ENDING 06/30/16</v>
      </c>
      <c r="H5" s="481"/>
      <c r="J5" s="9" t="str">
        <f>"ADE ENDING "&amp;TEXT('Form 1 Cover'!D135, "MM/DD/YY")</f>
        <v>ADE ENDING 06/30/17</v>
      </c>
      <c r="L5" s="481"/>
      <c r="N5" s="505" t="str">
        <f>"ENDING "&amp;TEXT('Form 1 Cover'!D140, "MM/DD/YY")</f>
        <v>ENDING 06/30/18</v>
      </c>
    </row>
    <row r="6" spans="1:14" x14ac:dyDescent="0.15">
      <c r="H6" s="481"/>
      <c r="L6" s="481"/>
    </row>
    <row r="7" spans="1:14" x14ac:dyDescent="0.15">
      <c r="A7" s="7" t="s">
        <v>43</v>
      </c>
      <c r="B7" s="1" t="s">
        <v>34</v>
      </c>
      <c r="H7" s="481"/>
      <c r="J7" s="10"/>
      <c r="L7" s="481"/>
    </row>
    <row r="8" spans="1:14" x14ac:dyDescent="0.15">
      <c r="B8" s="1" t="s">
        <v>704</v>
      </c>
      <c r="D8" s="506"/>
      <c r="E8" s="371" t="s">
        <v>35</v>
      </c>
      <c r="F8" s="376">
        <f>D8*0.6</f>
        <v>0</v>
      </c>
      <c r="G8" s="372"/>
      <c r="H8" s="508"/>
      <c r="I8" s="371" t="s">
        <v>35</v>
      </c>
      <c r="J8" s="376">
        <f>H8*0.6</f>
        <v>0</v>
      </c>
      <c r="K8" s="373"/>
      <c r="L8" s="508"/>
      <c r="M8" s="371" t="s">
        <v>35</v>
      </c>
      <c r="N8" s="376">
        <f>L8*0.6</f>
        <v>0</v>
      </c>
    </row>
    <row r="9" spans="1:14" x14ac:dyDescent="0.15">
      <c r="D9" s="373"/>
      <c r="E9" s="373"/>
      <c r="F9" s="378"/>
      <c r="G9" s="372"/>
      <c r="H9" s="482"/>
      <c r="I9" s="373"/>
      <c r="J9" s="379"/>
      <c r="K9" s="373"/>
      <c r="L9" s="482"/>
      <c r="M9" s="373"/>
      <c r="N9" s="379"/>
    </row>
    <row r="10" spans="1:14" ht="13" x14ac:dyDescent="0.15">
      <c r="A10" s="7" t="s">
        <v>307</v>
      </c>
      <c r="B10" s="1" t="s">
        <v>36</v>
      </c>
      <c r="D10" s="506"/>
      <c r="E10" s="371" t="s">
        <v>35</v>
      </c>
      <c r="F10" s="376">
        <f>D10*0.6</f>
        <v>0</v>
      </c>
      <c r="G10" s="372"/>
      <c r="H10" s="508">
        <v>403.9</v>
      </c>
      <c r="I10" s="371" t="s">
        <v>35</v>
      </c>
      <c r="J10" s="376">
        <f>H10*0.6</f>
        <v>242.33999999999997</v>
      </c>
      <c r="K10" s="373"/>
      <c r="L10" s="595"/>
      <c r="M10"/>
      <c r="N10" s="509">
        <v>375</v>
      </c>
    </row>
    <row r="11" spans="1:14" x14ac:dyDescent="0.15">
      <c r="D11" s="373"/>
      <c r="E11" s="373"/>
      <c r="F11" s="372"/>
      <c r="G11" s="372"/>
      <c r="H11" s="482"/>
      <c r="I11" s="373"/>
      <c r="J11" s="373"/>
      <c r="K11" s="373"/>
      <c r="L11" s="482"/>
      <c r="M11" s="373"/>
      <c r="N11" s="373"/>
    </row>
    <row r="12" spans="1:14" x14ac:dyDescent="0.15">
      <c r="A12" s="7" t="s">
        <v>44</v>
      </c>
      <c r="B12" s="1" t="s">
        <v>37</v>
      </c>
      <c r="D12" s="373"/>
      <c r="E12" s="373"/>
      <c r="F12" s="509"/>
      <c r="G12" s="372"/>
      <c r="H12" s="482"/>
      <c r="I12" s="373"/>
      <c r="J12" s="509">
        <v>1555.8000000000002</v>
      </c>
      <c r="K12" s="373"/>
      <c r="L12" s="482"/>
      <c r="M12" s="373"/>
      <c r="N12" s="509">
        <v>1586</v>
      </c>
    </row>
    <row r="13" spans="1:14" x14ac:dyDescent="0.15">
      <c r="D13" s="373"/>
      <c r="E13" s="373"/>
      <c r="F13" s="372"/>
      <c r="G13" s="372"/>
      <c r="H13" s="482"/>
      <c r="I13" s="373"/>
      <c r="J13" s="373"/>
      <c r="K13" s="373"/>
      <c r="L13" s="482"/>
      <c r="M13" s="373"/>
      <c r="N13" s="373"/>
    </row>
    <row r="14" spans="1:14" x14ac:dyDescent="0.15">
      <c r="A14" s="7" t="s">
        <v>45</v>
      </c>
      <c r="B14" s="1" t="s">
        <v>38</v>
      </c>
      <c r="D14" s="373"/>
      <c r="E14" s="373"/>
      <c r="F14" s="509"/>
      <c r="G14" s="372"/>
      <c r="H14" s="482"/>
      <c r="I14" s="373"/>
      <c r="J14" s="509">
        <v>774.1</v>
      </c>
      <c r="K14" s="373"/>
      <c r="L14" s="482"/>
      <c r="M14" s="373"/>
      <c r="N14" s="509">
        <v>914</v>
      </c>
    </row>
    <row r="15" spans="1:14" x14ac:dyDescent="0.15">
      <c r="D15" s="373"/>
      <c r="E15" s="373"/>
      <c r="F15" s="372"/>
      <c r="G15" s="372"/>
      <c r="H15" s="482"/>
      <c r="I15" s="373"/>
      <c r="J15" s="373"/>
      <c r="K15" s="373"/>
      <c r="L15" s="482"/>
      <c r="M15" s="373"/>
      <c r="N15" s="373"/>
    </row>
    <row r="16" spans="1:14" x14ac:dyDescent="0.15">
      <c r="A16" s="7" t="s">
        <v>46</v>
      </c>
      <c r="B16" s="1" t="s">
        <v>39</v>
      </c>
      <c r="D16" s="373"/>
      <c r="E16" s="373"/>
      <c r="F16" s="509"/>
      <c r="G16" s="372"/>
      <c r="H16" s="482"/>
      <c r="I16" s="373"/>
      <c r="J16" s="509"/>
      <c r="K16" s="373"/>
      <c r="L16" s="482"/>
      <c r="M16" s="373"/>
      <c r="N16" s="509"/>
    </row>
    <row r="17" spans="1:14" x14ac:dyDescent="0.15">
      <c r="D17" s="373"/>
      <c r="E17" s="373"/>
      <c r="F17" s="374"/>
      <c r="G17" s="372"/>
      <c r="H17" s="482"/>
      <c r="I17" s="373"/>
      <c r="J17" s="373"/>
      <c r="K17" s="373"/>
      <c r="L17" s="482"/>
      <c r="M17" s="373"/>
      <c r="N17" s="373"/>
    </row>
    <row r="18" spans="1:14" x14ac:dyDescent="0.15">
      <c r="A18" s="11" t="s">
        <v>431</v>
      </c>
      <c r="B18" s="1" t="s">
        <v>432</v>
      </c>
      <c r="D18" s="373"/>
      <c r="E18" s="373"/>
      <c r="F18" s="376">
        <f>F8+F10+F12+F14+F16</f>
        <v>0</v>
      </c>
      <c r="G18" s="374"/>
      <c r="H18" s="483"/>
      <c r="I18" s="374"/>
      <c r="J18" s="376">
        <f>J8+J10+J12+J14+J16</f>
        <v>2572.2400000000002</v>
      </c>
      <c r="K18" s="374"/>
      <c r="L18" s="483"/>
      <c r="M18" s="374"/>
      <c r="N18" s="376">
        <f>N8+N10+N12+N14+N16</f>
        <v>2875</v>
      </c>
    </row>
    <row r="19" spans="1:14" x14ac:dyDescent="0.15">
      <c r="D19" s="373"/>
      <c r="E19" s="373"/>
      <c r="F19" s="372"/>
      <c r="G19" s="372"/>
      <c r="H19" s="482"/>
      <c r="I19" s="373"/>
      <c r="J19" s="373"/>
      <c r="K19" s="373"/>
      <c r="L19" s="482"/>
      <c r="M19" s="373"/>
      <c r="N19" s="373"/>
    </row>
    <row r="20" spans="1:14" x14ac:dyDescent="0.15">
      <c r="A20" s="7" t="s">
        <v>294</v>
      </c>
      <c r="B20" s="1" t="s">
        <v>628</v>
      </c>
      <c r="D20" s="373"/>
      <c r="E20" s="373"/>
      <c r="F20" s="372"/>
      <c r="G20" s="372"/>
      <c r="H20" s="482"/>
      <c r="I20" s="373"/>
      <c r="J20" s="373"/>
      <c r="K20" s="373"/>
      <c r="L20" s="482"/>
      <c r="M20" s="373"/>
      <c r="N20" s="373"/>
    </row>
    <row r="21" spans="1:14" x14ac:dyDescent="0.15">
      <c r="B21" s="1" t="s">
        <v>40</v>
      </c>
      <c r="D21" s="373"/>
      <c r="E21" s="373"/>
      <c r="F21" s="509"/>
      <c r="G21" s="372"/>
      <c r="H21" s="482"/>
      <c r="I21" s="373"/>
      <c r="J21" s="506"/>
      <c r="K21" s="373"/>
      <c r="L21" s="482"/>
      <c r="M21" s="373"/>
      <c r="N21" s="506"/>
    </row>
    <row r="22" spans="1:14" x14ac:dyDescent="0.15">
      <c r="D22" s="373"/>
      <c r="E22" s="373"/>
      <c r="F22" s="372"/>
      <c r="G22" s="372"/>
      <c r="H22" s="482"/>
      <c r="I22" s="373"/>
      <c r="J22" s="373"/>
      <c r="K22" s="373"/>
      <c r="L22" s="482"/>
      <c r="M22" s="373"/>
      <c r="N22" s="373"/>
    </row>
    <row r="23" spans="1:14" x14ac:dyDescent="0.15">
      <c r="A23" s="7" t="s">
        <v>308</v>
      </c>
      <c r="B23" s="1" t="s">
        <v>629</v>
      </c>
      <c r="D23" s="373"/>
      <c r="E23" s="373"/>
      <c r="F23" s="372"/>
      <c r="G23" s="372"/>
      <c r="H23" s="482"/>
      <c r="I23" s="373"/>
      <c r="J23" s="373"/>
      <c r="K23" s="373"/>
      <c r="L23" s="482"/>
      <c r="M23" s="373"/>
      <c r="N23" s="373"/>
    </row>
    <row r="24" spans="1:14" x14ac:dyDescent="0.15">
      <c r="B24" s="1" t="s">
        <v>41</v>
      </c>
      <c r="D24" s="373"/>
      <c r="E24" s="373"/>
      <c r="F24" s="509"/>
      <c r="G24" s="372"/>
      <c r="H24" s="482"/>
      <c r="I24" s="373"/>
      <c r="J24" s="506"/>
      <c r="K24" s="373"/>
      <c r="L24" s="482"/>
      <c r="M24" s="373"/>
      <c r="N24" s="506"/>
    </row>
    <row r="25" spans="1:14" x14ac:dyDescent="0.15">
      <c r="D25" s="373"/>
      <c r="E25" s="373"/>
      <c r="F25" s="372"/>
      <c r="G25" s="372"/>
      <c r="H25" s="482"/>
      <c r="I25" s="373"/>
      <c r="J25" s="373"/>
      <c r="K25" s="373"/>
      <c r="L25" s="482"/>
      <c r="M25" s="373"/>
      <c r="N25" s="373"/>
    </row>
    <row r="26" spans="1:14" x14ac:dyDescent="0.15">
      <c r="A26" s="7" t="s">
        <v>295</v>
      </c>
      <c r="B26" s="1" t="s">
        <v>433</v>
      </c>
      <c r="D26" s="373"/>
      <c r="E26" s="373"/>
      <c r="F26" s="376">
        <f>F18+F21-F24</f>
        <v>0</v>
      </c>
      <c r="G26" s="372"/>
      <c r="H26" s="482"/>
      <c r="I26" s="373"/>
      <c r="J26" s="376">
        <f>J18+J21-J24</f>
        <v>2572.2400000000002</v>
      </c>
      <c r="K26" s="373"/>
      <c r="L26" s="482"/>
      <c r="M26" s="373"/>
      <c r="N26" s="376">
        <f>N18+N21-N24</f>
        <v>2875</v>
      </c>
    </row>
    <row r="27" spans="1:14" x14ac:dyDescent="0.15">
      <c r="D27" s="373"/>
      <c r="E27" s="373"/>
      <c r="F27" s="374"/>
      <c r="G27" s="372"/>
      <c r="H27" s="482"/>
      <c r="I27" s="373"/>
      <c r="J27" s="375"/>
      <c r="K27" s="373"/>
      <c r="L27" s="482"/>
      <c r="M27" s="373"/>
      <c r="N27" s="375"/>
    </row>
    <row r="28" spans="1:14" x14ac:dyDescent="0.15">
      <c r="A28" s="7" t="s">
        <v>306</v>
      </c>
      <c r="B28" s="1" t="s">
        <v>434</v>
      </c>
      <c r="D28" s="373"/>
      <c r="E28" s="373"/>
      <c r="F28" s="374"/>
      <c r="G28" s="372"/>
      <c r="H28" s="482"/>
      <c r="I28" s="373"/>
      <c r="J28" s="375"/>
      <c r="K28" s="373"/>
      <c r="L28" s="482"/>
      <c r="M28" s="373"/>
      <c r="N28" s="510"/>
    </row>
    <row r="29" spans="1:14" ht="13" thickBot="1" x14ac:dyDescent="0.2">
      <c r="A29" s="13"/>
      <c r="B29" s="14"/>
      <c r="C29" s="14"/>
      <c r="D29" s="14"/>
      <c r="E29" s="14"/>
      <c r="F29" s="14"/>
      <c r="G29" s="14"/>
      <c r="H29" s="14"/>
      <c r="I29" s="14"/>
      <c r="J29" s="14"/>
      <c r="K29" s="14"/>
      <c r="L29" s="14"/>
      <c r="M29" s="14"/>
      <c r="N29" s="15"/>
    </row>
    <row r="30" spans="1:14" ht="13" thickTop="1" x14ac:dyDescent="0.15"/>
    <row r="31" spans="1:14" x14ac:dyDescent="0.15">
      <c r="A31" s="7" t="s">
        <v>299</v>
      </c>
      <c r="B31" s="16" t="str">
        <f>"Basic support per pupil amount, Year " &amp;PROPER(N5)</f>
        <v>Basic support per pupil amount, Year Ending 06/30/18</v>
      </c>
      <c r="C31" s="8"/>
      <c r="D31" s="8"/>
      <c r="E31" s="8"/>
      <c r="F31" s="8"/>
      <c r="G31" s="16"/>
      <c r="H31" s="8"/>
      <c r="I31" s="8"/>
      <c r="J31" s="94">
        <f>L53</f>
        <v>5574</v>
      </c>
      <c r="N31" s="12"/>
    </row>
    <row r="32" spans="1:14" x14ac:dyDescent="0.15">
      <c r="B32" s="16" t="s">
        <v>701</v>
      </c>
      <c r="C32" s="8"/>
      <c r="D32" s="8"/>
      <c r="E32" s="8"/>
      <c r="F32" s="8"/>
      <c r="G32" s="16"/>
      <c r="H32" s="8" t="s">
        <v>618</v>
      </c>
      <c r="I32" s="8"/>
      <c r="J32" s="17"/>
      <c r="L32" s="1" t="s">
        <v>456</v>
      </c>
      <c r="N32" s="12"/>
    </row>
    <row r="33" spans="2:17" ht="13" x14ac:dyDescent="0.15">
      <c r="B33" s="16"/>
      <c r="C33" s="8"/>
      <c r="D33" s="8"/>
      <c r="E33" s="8"/>
      <c r="G33" s="16"/>
      <c r="H33" s="8" t="s">
        <v>702</v>
      </c>
      <c r="I33" s="8"/>
      <c r="J33" s="17"/>
      <c r="N33" s="18" t="s">
        <v>461</v>
      </c>
      <c r="Q33"/>
    </row>
    <row r="34" spans="2:17" ht="13" x14ac:dyDescent="0.15">
      <c r="C34" s="8"/>
      <c r="D34" s="19" t="s">
        <v>65</v>
      </c>
      <c r="E34" s="20"/>
      <c r="F34" s="8">
        <v>2017</v>
      </c>
      <c r="G34" s="21"/>
      <c r="H34" s="575" t="s">
        <v>660</v>
      </c>
      <c r="I34" s="20"/>
      <c r="J34" s="22" t="s">
        <v>432</v>
      </c>
      <c r="N34" s="18" t="s">
        <v>630</v>
      </c>
      <c r="Q34"/>
    </row>
    <row r="35" spans="2:17" ht="16" x14ac:dyDescent="0.2">
      <c r="B35" s="16"/>
      <c r="C35" s="8"/>
      <c r="D35" s="23" t="s">
        <v>437</v>
      </c>
      <c r="E35" s="8"/>
      <c r="F35" s="512">
        <v>6996</v>
      </c>
      <c r="G35" s="16"/>
      <c r="H35" s="511"/>
      <c r="I35" s="8"/>
      <c r="J35" s="17">
        <f>F35*H35</f>
        <v>0</v>
      </c>
      <c r="N35" s="596">
        <v>1095.9837681887416</v>
      </c>
      <c r="Q35"/>
    </row>
    <row r="36" spans="2:17" ht="16" x14ac:dyDescent="0.2">
      <c r="B36" s="16"/>
      <c r="C36" s="8"/>
      <c r="D36" s="23" t="s">
        <v>438</v>
      </c>
      <c r="E36" s="8"/>
      <c r="F36" s="512">
        <v>6744</v>
      </c>
      <c r="G36" s="16"/>
      <c r="H36" s="511"/>
      <c r="I36" s="8"/>
      <c r="J36" s="17">
        <f t="shared" ref="J36:J51" si="0">F36*H36</f>
        <v>0</v>
      </c>
      <c r="N36" s="596">
        <v>1318.2497232851217</v>
      </c>
      <c r="Q36"/>
    </row>
    <row r="37" spans="2:17" ht="16" x14ac:dyDescent="0.2">
      <c r="B37" s="16"/>
      <c r="C37" s="8"/>
      <c r="D37" s="23" t="s">
        <v>439</v>
      </c>
      <c r="E37" s="8"/>
      <c r="F37" s="512">
        <v>5574</v>
      </c>
      <c r="G37" s="16"/>
      <c r="H37" s="511">
        <v>2875</v>
      </c>
      <c r="I37" s="8"/>
      <c r="J37" s="17">
        <f t="shared" si="0"/>
        <v>16025250</v>
      </c>
      <c r="N37" s="596">
        <v>1060.9424918514374</v>
      </c>
      <c r="Q37"/>
    </row>
    <row r="38" spans="2:17" ht="16" x14ac:dyDescent="0.2">
      <c r="B38" s="16"/>
      <c r="C38" s="8"/>
      <c r="D38" s="23" t="s">
        <v>440</v>
      </c>
      <c r="E38" s="8"/>
      <c r="F38" s="512">
        <v>6051</v>
      </c>
      <c r="G38" s="16"/>
      <c r="H38" s="511"/>
      <c r="I38" s="8"/>
      <c r="J38" s="17">
        <f t="shared" si="0"/>
        <v>0</v>
      </c>
      <c r="N38" s="596">
        <v>2734.6699379890242</v>
      </c>
      <c r="Q38"/>
    </row>
    <row r="39" spans="2:17" ht="16" x14ac:dyDescent="0.2">
      <c r="B39" s="16"/>
      <c r="C39" s="8"/>
      <c r="D39" s="23" t="s">
        <v>441</v>
      </c>
      <c r="E39" s="8"/>
      <c r="F39" s="512">
        <v>7589</v>
      </c>
      <c r="G39" s="16"/>
      <c r="H39" s="511"/>
      <c r="I39" s="8"/>
      <c r="J39" s="17">
        <f t="shared" si="0"/>
        <v>0</v>
      </c>
      <c r="N39" s="596">
        <v>1425.6390267505874</v>
      </c>
      <c r="Q39"/>
    </row>
    <row r="40" spans="2:17" ht="16" x14ac:dyDescent="0.2">
      <c r="B40" s="16"/>
      <c r="C40" s="8"/>
      <c r="D40" s="23" t="s">
        <v>442</v>
      </c>
      <c r="E40" s="8"/>
      <c r="F40" s="512">
        <v>24283</v>
      </c>
      <c r="G40" s="16"/>
      <c r="H40" s="511"/>
      <c r="I40" s="8"/>
      <c r="J40" s="17">
        <f t="shared" si="0"/>
        <v>0</v>
      </c>
      <c r="N40" s="596">
        <v>6025.6786817325792</v>
      </c>
      <c r="Q40"/>
    </row>
    <row r="41" spans="2:17" ht="16" x14ac:dyDescent="0.2">
      <c r="B41" s="16"/>
      <c r="C41" s="8"/>
      <c r="D41" s="23" t="s">
        <v>443</v>
      </c>
      <c r="E41" s="8"/>
      <c r="F41" s="512">
        <v>12140</v>
      </c>
      <c r="G41" s="16"/>
      <c r="H41" s="511"/>
      <c r="I41" s="8"/>
      <c r="J41" s="17">
        <f t="shared" si="0"/>
        <v>0</v>
      </c>
      <c r="N41" s="596">
        <v>26315.314237301813</v>
      </c>
      <c r="Q41"/>
    </row>
    <row r="42" spans="2:17" ht="16" x14ac:dyDescent="0.2">
      <c r="B42" s="16"/>
      <c r="C42" s="8"/>
      <c r="D42" s="23" t="s">
        <v>444</v>
      </c>
      <c r="E42" s="8"/>
      <c r="F42" s="512">
        <v>6719</v>
      </c>
      <c r="G42" s="16"/>
      <c r="H42" s="511"/>
      <c r="I42" s="8"/>
      <c r="J42" s="17">
        <f t="shared" si="0"/>
        <v>0</v>
      </c>
      <c r="N42" s="596">
        <v>2455.2516959530089</v>
      </c>
      <c r="Q42"/>
    </row>
    <row r="43" spans="2:17" ht="16" x14ac:dyDescent="0.2">
      <c r="B43" s="16"/>
      <c r="C43" s="8"/>
      <c r="D43" s="23" t="s">
        <v>445</v>
      </c>
      <c r="E43" s="8"/>
      <c r="F43" s="512">
        <v>4883</v>
      </c>
      <c r="G43" s="16"/>
      <c r="H43" s="511"/>
      <c r="I43" s="8"/>
      <c r="J43" s="17">
        <f t="shared" si="0"/>
        <v>0</v>
      </c>
      <c r="N43" s="596">
        <v>6385.058579276154</v>
      </c>
      <c r="Q43"/>
    </row>
    <row r="44" spans="2:17" ht="16" x14ac:dyDescent="0.2">
      <c r="B44" s="16"/>
      <c r="C44" s="8"/>
      <c r="D44" s="23" t="s">
        <v>446</v>
      </c>
      <c r="E44" s="8"/>
      <c r="F44" s="512">
        <v>10689</v>
      </c>
      <c r="G44" s="16"/>
      <c r="H44" s="511"/>
      <c r="I44" s="8"/>
      <c r="J44" s="17">
        <f t="shared" si="0"/>
        <v>0</v>
      </c>
      <c r="N44" s="596">
        <v>1467.8299963275156</v>
      </c>
      <c r="Q44"/>
    </row>
    <row r="45" spans="2:17" ht="16" x14ac:dyDescent="0.2">
      <c r="B45" s="16"/>
      <c r="C45" s="8"/>
      <c r="D45" s="23" t="s">
        <v>447</v>
      </c>
      <c r="E45" s="8"/>
      <c r="F45" s="512">
        <v>7316</v>
      </c>
      <c r="G45" s="16"/>
      <c r="H45" s="511"/>
      <c r="I45" s="8"/>
      <c r="J45" s="17">
        <f t="shared" si="0"/>
        <v>0</v>
      </c>
      <c r="N45" s="596">
        <v>975.81168363042377</v>
      </c>
      <c r="Q45"/>
    </row>
    <row r="46" spans="2:17" ht="16" x14ac:dyDescent="0.2">
      <c r="B46" s="16"/>
      <c r="C46" s="8"/>
      <c r="D46" s="23" t="s">
        <v>448</v>
      </c>
      <c r="E46" s="8"/>
      <c r="F46" s="512">
        <v>9060</v>
      </c>
      <c r="G46" s="16"/>
      <c r="H46" s="511"/>
      <c r="I46" s="8"/>
      <c r="J46" s="17">
        <f t="shared" si="0"/>
        <v>0</v>
      </c>
      <c r="N46" s="596">
        <v>1965.7339118253346</v>
      </c>
      <c r="Q46"/>
    </row>
    <row r="47" spans="2:17" ht="16" x14ac:dyDescent="0.2">
      <c r="B47" s="16"/>
      <c r="C47" s="8"/>
      <c r="D47" s="23" t="s">
        <v>449</v>
      </c>
      <c r="E47" s="8"/>
      <c r="F47" s="512">
        <v>7856</v>
      </c>
      <c r="G47" s="16"/>
      <c r="H47" s="511"/>
      <c r="I47" s="8"/>
      <c r="J47" s="17">
        <f t="shared" si="0"/>
        <v>0</v>
      </c>
      <c r="N47" s="596">
        <v>1570.937123720108</v>
      </c>
      <c r="Q47"/>
    </row>
    <row r="48" spans="2:17" ht="16" x14ac:dyDescent="0.2">
      <c r="B48" s="16"/>
      <c r="C48" s="8"/>
      <c r="D48" s="23" t="s">
        <v>450</v>
      </c>
      <c r="E48" s="8"/>
      <c r="F48" s="512">
        <v>9079</v>
      </c>
      <c r="G48" s="16"/>
      <c r="H48" s="511"/>
      <c r="I48" s="8"/>
      <c r="J48" s="17">
        <f t="shared" si="0"/>
        <v>0</v>
      </c>
      <c r="N48" s="596">
        <v>3419.3354861512748</v>
      </c>
      <c r="Q48"/>
    </row>
    <row r="49" spans="1:17" ht="16" x14ac:dyDescent="0.2">
      <c r="B49" s="16"/>
      <c r="C49" s="8"/>
      <c r="D49" s="23" t="s">
        <v>451</v>
      </c>
      <c r="E49" s="8"/>
      <c r="F49" s="512">
        <v>8053</v>
      </c>
      <c r="G49" s="16"/>
      <c r="H49" s="511"/>
      <c r="I49" s="8"/>
      <c r="J49" s="17">
        <f t="shared" si="0"/>
        <v>0</v>
      </c>
      <c r="N49" s="596">
        <v>6652.9799950644083</v>
      </c>
      <c r="Q49"/>
    </row>
    <row r="50" spans="1:17" ht="16" x14ac:dyDescent="0.2">
      <c r="B50" s="16"/>
      <c r="C50" s="8"/>
      <c r="D50" s="23" t="s">
        <v>452</v>
      </c>
      <c r="E50" s="8"/>
      <c r="F50" s="512">
        <v>5658</v>
      </c>
      <c r="G50" s="16"/>
      <c r="H50" s="511"/>
      <c r="I50" s="8"/>
      <c r="J50" s="17">
        <f t="shared" si="0"/>
        <v>0</v>
      </c>
      <c r="N50" s="596">
        <v>1284.4093273057113</v>
      </c>
      <c r="Q50"/>
    </row>
    <row r="51" spans="1:17" ht="16" x14ac:dyDescent="0.2">
      <c r="B51" s="16"/>
      <c r="C51" s="8"/>
      <c r="D51" s="23" t="s">
        <v>453</v>
      </c>
      <c r="E51" s="8"/>
      <c r="F51" s="512">
        <v>7849</v>
      </c>
      <c r="G51" s="16"/>
      <c r="H51" s="511"/>
      <c r="I51" s="8"/>
      <c r="J51" s="17">
        <f t="shared" si="0"/>
        <v>0</v>
      </c>
      <c r="N51" s="596">
        <v>479.63033631073654</v>
      </c>
      <c r="Q51"/>
    </row>
    <row r="52" spans="1:17" ht="13" x14ac:dyDescent="0.15">
      <c r="B52" s="16"/>
      <c r="C52" s="8"/>
      <c r="D52" s="23"/>
      <c r="E52" s="8"/>
      <c r="F52" s="8" t="s">
        <v>254</v>
      </c>
      <c r="G52" s="16"/>
      <c r="H52" s="24"/>
      <c r="I52" s="8"/>
      <c r="J52" s="17"/>
      <c r="N52" s="12"/>
      <c r="Q52"/>
    </row>
    <row r="53" spans="1:17" ht="13" x14ac:dyDescent="0.15">
      <c r="B53" s="16"/>
      <c r="C53" s="8"/>
      <c r="D53" s="23" t="s">
        <v>454</v>
      </c>
      <c r="E53" s="8"/>
      <c r="G53" s="23"/>
      <c r="H53" s="377">
        <f>SUM(H35:H51)</f>
        <v>2875</v>
      </c>
      <c r="I53" s="8"/>
      <c r="J53" s="17">
        <f>SUM(J35:J52)</f>
        <v>16025250</v>
      </c>
      <c r="L53" s="25">
        <f>J53/H53</f>
        <v>5574</v>
      </c>
      <c r="N53" s="12"/>
      <c r="Q53"/>
    </row>
    <row r="54" spans="1:17" ht="13" x14ac:dyDescent="0.15">
      <c r="Q54"/>
    </row>
    <row r="55" spans="1:17" ht="13" x14ac:dyDescent="0.15">
      <c r="A55" s="7" t="s">
        <v>296</v>
      </c>
      <c r="B55" s="1" t="s">
        <v>460</v>
      </c>
      <c r="J55" s="513">
        <f>N37</f>
        <v>1060.9424918514374</v>
      </c>
      <c r="Q55"/>
    </row>
    <row r="56" spans="1:17" x14ac:dyDescent="0.15">
      <c r="B56" s="1" t="s">
        <v>459</v>
      </c>
      <c r="Q56" s="517"/>
    </row>
    <row r="57" spans="1:17" x14ac:dyDescent="0.15">
      <c r="L57" s="1" t="s">
        <v>457</v>
      </c>
      <c r="N57" s="1" t="s">
        <v>458</v>
      </c>
    </row>
    <row r="58" spans="1:17" x14ac:dyDescent="0.15">
      <c r="A58" s="7" t="s">
        <v>300</v>
      </c>
      <c r="B58" s="1" t="s">
        <v>525</v>
      </c>
      <c r="K58" s="12"/>
      <c r="L58" s="26">
        <f>N26*(J31+J55)</f>
        <v>19075459.664072882</v>
      </c>
      <c r="N58" s="27">
        <f>N28*(J31+J55)</f>
        <v>0</v>
      </c>
    </row>
    <row r="59" spans="1:17" x14ac:dyDescent="0.15">
      <c r="K59" s="12"/>
      <c r="L59" s="28"/>
      <c r="N59" s="12"/>
    </row>
    <row r="60" spans="1:17" ht="12.75" customHeight="1" x14ac:dyDescent="0.15">
      <c r="A60" s="7" t="s">
        <v>301</v>
      </c>
      <c r="B60" s="1" t="s">
        <v>703</v>
      </c>
      <c r="H60" s="597">
        <v>157000</v>
      </c>
    </row>
    <row r="61" spans="1:17" x14ac:dyDescent="0.15">
      <c r="H61" s="61"/>
      <c r="L61" s="60">
        <f>H60</f>
        <v>157000</v>
      </c>
      <c r="N61" s="12"/>
    </row>
    <row r="62" spans="1:17" x14ac:dyDescent="0.15">
      <c r="H62" s="61"/>
      <c r="L62" s="62"/>
      <c r="N62" s="12"/>
    </row>
    <row r="63" spans="1:17" x14ac:dyDescent="0.15">
      <c r="L63" s="8" t="s">
        <v>526</v>
      </c>
      <c r="M63" s="8"/>
      <c r="N63" s="8" t="s">
        <v>434</v>
      </c>
    </row>
    <row r="64" spans="1:17" x14ac:dyDescent="0.15">
      <c r="A64" s="7" t="s">
        <v>435</v>
      </c>
      <c r="B64" s="1" t="s">
        <v>436</v>
      </c>
      <c r="L64" s="59">
        <f>L58+L61</f>
        <v>19232459.664072882</v>
      </c>
      <c r="M64" s="23"/>
      <c r="N64" s="59">
        <f>N58+L61</f>
        <v>157000</v>
      </c>
    </row>
    <row r="65" spans="1:14" ht="13" thickBot="1" x14ac:dyDescent="0.2">
      <c r="A65" s="13"/>
      <c r="B65" s="14"/>
      <c r="C65" s="14"/>
      <c r="D65" s="14"/>
      <c r="E65" s="14"/>
      <c r="F65" s="14"/>
      <c r="G65" s="14"/>
      <c r="H65" s="14"/>
      <c r="I65" s="14"/>
      <c r="J65" s="14"/>
      <c r="K65" s="14"/>
      <c r="L65" s="14"/>
      <c r="M65" s="14"/>
      <c r="N65" s="14"/>
    </row>
    <row r="66" spans="1:14" ht="13" thickTop="1" x14ac:dyDescent="0.15"/>
    <row r="68" spans="1:14" ht="12.75" customHeight="1" x14ac:dyDescent="0.15">
      <c r="A68" s="7" t="str">
        <f>"Fiscal Year "&amp;TEXT('Form 1 Cover'!D138, "yy")</f>
        <v>Fiscal Year 2017-2018</v>
      </c>
      <c r="E68" s="23" t="s">
        <v>455</v>
      </c>
      <c r="F68" s="656" t="str">
        <f>'Form 1 Cover'!B21</f>
        <v>CORAL ACADEMY OF LAS VEGAS</v>
      </c>
      <c r="G68" s="656"/>
      <c r="H68" s="656"/>
      <c r="I68" s="656"/>
      <c r="J68" s="656"/>
    </row>
    <row r="70" spans="1:14" ht="13" x14ac:dyDescent="0.15">
      <c r="A70" s="29" t="s">
        <v>470</v>
      </c>
      <c r="N70" s="30">
        <f>'Form 1 Cover'!$D$147</f>
        <v>42787</v>
      </c>
    </row>
  </sheetData>
  <mergeCells count="2">
    <mergeCell ref="A1:N1"/>
    <mergeCell ref="F68:J68"/>
  </mergeCells>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8"/>
  <sheetViews>
    <sheetView topLeftCell="A69" workbookViewId="0">
      <selection activeCell="G98" sqref="G98"/>
    </sheetView>
  </sheetViews>
  <sheetFormatPr baseColWidth="10" defaultColWidth="9.1640625" defaultRowHeight="14" x14ac:dyDescent="0.15"/>
  <cols>
    <col min="1" max="1" width="1.5" style="119" customWidth="1"/>
    <col min="2" max="2" width="6.5" style="119" customWidth="1"/>
    <col min="3" max="3" width="40" style="38" customWidth="1"/>
    <col min="4" max="5" width="15.6640625" style="38" customWidth="1"/>
    <col min="6" max="6" width="15.1640625" style="38" customWidth="1"/>
    <col min="7" max="8" width="16.5" style="38" customWidth="1"/>
    <col min="9" max="10" width="9.1640625" style="38"/>
    <col min="11" max="11" width="5.5" style="38" customWidth="1"/>
    <col min="12" max="16384" width="9.1640625" style="38"/>
  </cols>
  <sheetData>
    <row r="1" spans="1:8" x14ac:dyDescent="0.15">
      <c r="A1" s="413" t="s">
        <v>462</v>
      </c>
      <c r="B1" s="95"/>
      <c r="C1" s="96"/>
      <c r="D1" s="97">
        <v>-1</v>
      </c>
      <c r="E1" s="98">
        <v>-2</v>
      </c>
      <c r="F1" s="99">
        <v>-3</v>
      </c>
      <c r="G1" s="98">
        <v>-4</v>
      </c>
      <c r="H1" s="98">
        <v>-4</v>
      </c>
    </row>
    <row r="2" spans="1:8" ht="15" thickBot="1" x14ac:dyDescent="0.2">
      <c r="A2" s="429"/>
      <c r="B2" s="100" t="s">
        <v>254</v>
      </c>
      <c r="C2" s="47"/>
      <c r="D2" s="159"/>
      <c r="E2" s="48" t="s">
        <v>33</v>
      </c>
      <c r="F2" s="659" t="str">
        <f>"BUDGET YEAR ENDING "&amp;TEXT('Form 1 Cover'!D140, "MM/DD/YY")</f>
        <v>BUDGET YEAR ENDING 06/30/18</v>
      </c>
      <c r="G2" s="660"/>
      <c r="H2" s="661"/>
    </row>
    <row r="3" spans="1:8" s="105" customFormat="1" ht="15.75" customHeight="1" thickBot="1" x14ac:dyDescent="0.2">
      <c r="B3" s="514" t="str">
        <f>'Form 1 Cover'!B21</f>
        <v>CORAL ACADEMY OF LAS VEGAS</v>
      </c>
      <c r="C3" s="515"/>
      <c r="D3" s="103" t="s">
        <v>286</v>
      </c>
      <c r="E3" s="103" t="s">
        <v>288</v>
      </c>
      <c r="F3" s="104"/>
      <c r="G3" s="136"/>
      <c r="H3" s="103" t="s">
        <v>633</v>
      </c>
    </row>
    <row r="4" spans="1:8" s="105" customFormat="1" ht="15.75" customHeight="1" x14ac:dyDescent="0.15">
      <c r="A4" s="426"/>
      <c r="B4" s="101"/>
      <c r="C4" s="102" t="s">
        <v>197</v>
      </c>
      <c r="D4" s="106" t="s">
        <v>287</v>
      </c>
      <c r="E4" s="103" t="s">
        <v>287</v>
      </c>
      <c r="F4" s="106" t="s">
        <v>289</v>
      </c>
      <c r="G4" s="103" t="s">
        <v>112</v>
      </c>
      <c r="H4" s="103" t="s">
        <v>112</v>
      </c>
    </row>
    <row r="5" spans="1:8" s="105" customFormat="1" ht="15" customHeight="1" x14ac:dyDescent="0.15">
      <c r="A5" s="427"/>
      <c r="B5" s="90"/>
      <c r="C5" s="91"/>
      <c r="D5" s="422">
        <f>'Form 1 Cover'!D131</f>
        <v>42551</v>
      </c>
      <c r="E5" s="108">
        <f>'Form 1 Cover'!D135</f>
        <v>42916</v>
      </c>
      <c r="F5" s="109" t="s">
        <v>290</v>
      </c>
      <c r="G5" s="177" t="s">
        <v>290</v>
      </c>
      <c r="H5" s="177" t="s">
        <v>290</v>
      </c>
    </row>
    <row r="6" spans="1:8" ht="21" customHeight="1" x14ac:dyDescent="0.15">
      <c r="A6" s="401" t="s">
        <v>178</v>
      </c>
      <c r="B6" s="110"/>
      <c r="C6" s="111" t="s">
        <v>203</v>
      </c>
      <c r="D6" s="423"/>
      <c r="E6" s="112"/>
      <c r="F6" s="112"/>
      <c r="G6" s="112"/>
      <c r="H6" s="112"/>
    </row>
    <row r="7" spans="1:8" x14ac:dyDescent="0.15">
      <c r="A7" s="129" t="s">
        <v>204</v>
      </c>
      <c r="B7" s="114"/>
      <c r="C7" s="51" t="s">
        <v>205</v>
      </c>
      <c r="D7" s="518"/>
      <c r="E7" s="521"/>
      <c r="F7" s="521"/>
      <c r="G7" s="521"/>
      <c r="H7" s="521"/>
    </row>
    <row r="8" spans="1:8" x14ac:dyDescent="0.15">
      <c r="A8" s="403"/>
      <c r="B8" s="114" t="s">
        <v>130</v>
      </c>
      <c r="C8" s="51" t="s">
        <v>312</v>
      </c>
      <c r="D8" s="522"/>
      <c r="E8" s="523"/>
      <c r="F8" s="523"/>
      <c r="G8" s="523"/>
      <c r="H8" s="523"/>
    </row>
    <row r="9" spans="1:8" x14ac:dyDescent="0.15">
      <c r="A9" s="403"/>
      <c r="B9" s="114" t="s">
        <v>206</v>
      </c>
      <c r="C9" s="51" t="s">
        <v>207</v>
      </c>
      <c r="D9" s="522"/>
      <c r="E9" s="523"/>
      <c r="F9" s="523"/>
      <c r="G9" s="523"/>
      <c r="H9" s="523"/>
    </row>
    <row r="10" spans="1:8" x14ac:dyDescent="0.15">
      <c r="A10" s="403"/>
      <c r="B10" s="114" t="s">
        <v>208</v>
      </c>
      <c r="C10" s="51" t="s">
        <v>313</v>
      </c>
      <c r="D10" s="522"/>
      <c r="E10" s="523"/>
      <c r="F10" s="523"/>
      <c r="G10" s="523"/>
      <c r="H10" s="523"/>
    </row>
    <row r="11" spans="1:8" x14ac:dyDescent="0.15">
      <c r="A11" s="403"/>
      <c r="B11" s="114" t="s">
        <v>209</v>
      </c>
      <c r="C11" s="51" t="s">
        <v>314</v>
      </c>
      <c r="D11" s="522"/>
      <c r="E11" s="523"/>
      <c r="F11" s="523"/>
      <c r="G11" s="523"/>
      <c r="H11" s="523"/>
    </row>
    <row r="12" spans="1:8" x14ac:dyDescent="0.15">
      <c r="A12" s="403"/>
      <c r="B12" s="114" t="s">
        <v>315</v>
      </c>
      <c r="C12" s="51" t="s">
        <v>316</v>
      </c>
      <c r="D12" s="522"/>
      <c r="E12" s="523"/>
      <c r="F12" s="523"/>
      <c r="G12" s="523"/>
      <c r="H12" s="523"/>
    </row>
    <row r="13" spans="1:8" x14ac:dyDescent="0.15">
      <c r="A13" s="403"/>
      <c r="B13" s="114" t="s">
        <v>131</v>
      </c>
      <c r="C13" s="51" t="s">
        <v>89</v>
      </c>
      <c r="D13" s="522"/>
      <c r="E13" s="523"/>
      <c r="F13" s="523"/>
      <c r="G13" s="523"/>
      <c r="H13" s="523"/>
    </row>
    <row r="14" spans="1:8" ht="25.5" customHeight="1" x14ac:dyDescent="0.15">
      <c r="A14" s="403" t="s">
        <v>210</v>
      </c>
      <c r="B14" s="113"/>
      <c r="C14" s="117" t="s">
        <v>317</v>
      </c>
      <c r="D14" s="522"/>
      <c r="E14" s="523"/>
      <c r="F14" s="523"/>
      <c r="G14" s="523"/>
      <c r="H14" s="523"/>
    </row>
    <row r="15" spans="1:8" x14ac:dyDescent="0.15">
      <c r="A15" s="403" t="s">
        <v>211</v>
      </c>
      <c r="B15" s="114"/>
      <c r="C15" s="51" t="s">
        <v>212</v>
      </c>
      <c r="D15" s="522"/>
      <c r="E15" s="523"/>
      <c r="F15" s="523"/>
      <c r="G15" s="523"/>
      <c r="H15" s="523"/>
    </row>
    <row r="16" spans="1:8" x14ac:dyDescent="0.15">
      <c r="A16" s="403"/>
      <c r="B16" s="114" t="s">
        <v>213</v>
      </c>
      <c r="C16" s="51" t="s">
        <v>318</v>
      </c>
      <c r="D16" s="522"/>
      <c r="E16" s="523"/>
      <c r="F16" s="523"/>
      <c r="G16" s="523"/>
      <c r="H16" s="523"/>
    </row>
    <row r="17" spans="1:8" x14ac:dyDescent="0.15">
      <c r="A17" s="403"/>
      <c r="B17" s="114" t="s">
        <v>214</v>
      </c>
      <c r="C17" s="51" t="s">
        <v>319</v>
      </c>
      <c r="D17" s="522"/>
      <c r="E17" s="523"/>
      <c r="F17" s="523"/>
      <c r="G17" s="523"/>
      <c r="H17" s="523"/>
    </row>
    <row r="18" spans="1:8" x14ac:dyDescent="0.15">
      <c r="A18" s="403"/>
      <c r="B18" s="114" t="s">
        <v>215</v>
      </c>
      <c r="C18" s="51" t="s">
        <v>320</v>
      </c>
      <c r="D18" s="522"/>
      <c r="E18" s="523"/>
      <c r="F18" s="523"/>
      <c r="G18" s="523"/>
      <c r="H18" s="523"/>
    </row>
    <row r="19" spans="1:8" x14ac:dyDescent="0.15">
      <c r="A19" s="403" t="s">
        <v>216</v>
      </c>
      <c r="B19" s="114"/>
      <c r="C19" s="51" t="s">
        <v>217</v>
      </c>
      <c r="D19" s="522"/>
      <c r="E19" s="523"/>
      <c r="F19" s="523"/>
      <c r="G19" s="523"/>
      <c r="H19" s="523"/>
    </row>
    <row r="20" spans="1:8" x14ac:dyDescent="0.15">
      <c r="A20" s="403"/>
      <c r="B20" s="114" t="s">
        <v>218</v>
      </c>
      <c r="C20" s="51" t="s">
        <v>321</v>
      </c>
      <c r="D20" s="522"/>
      <c r="E20" s="523"/>
      <c r="F20" s="523"/>
      <c r="G20" s="523"/>
      <c r="H20" s="523"/>
    </row>
    <row r="21" spans="1:8" x14ac:dyDescent="0.15">
      <c r="A21" s="403"/>
      <c r="B21" s="114" t="s">
        <v>219</v>
      </c>
      <c r="C21" s="51" t="s">
        <v>324</v>
      </c>
      <c r="D21" s="522"/>
      <c r="E21" s="523"/>
      <c r="F21" s="523"/>
      <c r="G21" s="523"/>
      <c r="H21" s="523"/>
    </row>
    <row r="22" spans="1:8" x14ac:dyDescent="0.15">
      <c r="A22" s="403"/>
      <c r="B22" s="114" t="s">
        <v>322</v>
      </c>
      <c r="C22" s="51" t="s">
        <v>325</v>
      </c>
      <c r="D22" s="522"/>
      <c r="E22" s="523"/>
      <c r="F22" s="523"/>
      <c r="G22" s="523"/>
      <c r="H22" s="523"/>
    </row>
    <row r="23" spans="1:8" x14ac:dyDescent="0.15">
      <c r="A23" s="403"/>
      <c r="B23" s="114" t="s">
        <v>323</v>
      </c>
      <c r="C23" s="51" t="s">
        <v>326</v>
      </c>
      <c r="D23" s="522"/>
      <c r="E23" s="523"/>
      <c r="F23" s="523"/>
      <c r="G23" s="523"/>
      <c r="H23" s="523"/>
    </row>
    <row r="24" spans="1:8" x14ac:dyDescent="0.15">
      <c r="A24" s="403" t="s">
        <v>91</v>
      </c>
      <c r="B24" s="114"/>
      <c r="C24" s="51" t="s">
        <v>327</v>
      </c>
      <c r="D24" s="522"/>
      <c r="E24" s="523">
        <v>950</v>
      </c>
      <c r="F24" s="523">
        <v>900</v>
      </c>
      <c r="G24" s="523">
        <v>900</v>
      </c>
      <c r="H24" s="523"/>
    </row>
    <row r="25" spans="1:8" x14ac:dyDescent="0.15">
      <c r="A25" s="403" t="s">
        <v>81</v>
      </c>
      <c r="B25" s="114"/>
      <c r="C25" s="51" t="s">
        <v>328</v>
      </c>
      <c r="D25" s="522"/>
      <c r="E25" s="523"/>
      <c r="F25" s="523"/>
      <c r="G25" s="523"/>
      <c r="H25" s="523"/>
    </row>
    <row r="26" spans="1:8" x14ac:dyDescent="0.15">
      <c r="A26" s="403"/>
      <c r="B26" s="114" t="s">
        <v>220</v>
      </c>
      <c r="C26" s="51" t="s">
        <v>329</v>
      </c>
      <c r="D26" s="522"/>
      <c r="E26" s="523">
        <v>58000</v>
      </c>
      <c r="F26" s="523">
        <v>58000</v>
      </c>
      <c r="G26" s="523">
        <v>58000</v>
      </c>
      <c r="H26" s="523"/>
    </row>
    <row r="27" spans="1:8" x14ac:dyDescent="0.15">
      <c r="A27" s="403"/>
      <c r="B27" s="114" t="s">
        <v>221</v>
      </c>
      <c r="C27" s="51" t="s">
        <v>330</v>
      </c>
      <c r="D27" s="522"/>
      <c r="E27" s="523"/>
      <c r="F27" s="523"/>
      <c r="G27" s="523"/>
      <c r="H27" s="523"/>
    </row>
    <row r="28" spans="1:8" x14ac:dyDescent="0.15">
      <c r="A28" s="403"/>
      <c r="B28" s="114" t="s">
        <v>222</v>
      </c>
      <c r="C28" s="51" t="s">
        <v>331</v>
      </c>
      <c r="D28" s="522"/>
      <c r="E28" s="523"/>
      <c r="F28" s="523"/>
      <c r="G28" s="523"/>
      <c r="H28" s="523"/>
    </row>
    <row r="29" spans="1:8" x14ac:dyDescent="0.15">
      <c r="A29" s="403"/>
      <c r="B29" s="114" t="s">
        <v>332</v>
      </c>
      <c r="C29" s="51" t="s">
        <v>333</v>
      </c>
      <c r="D29" s="522"/>
      <c r="E29" s="523"/>
      <c r="F29" s="523"/>
      <c r="G29" s="523"/>
      <c r="H29" s="523"/>
    </row>
    <row r="30" spans="1:8" x14ac:dyDescent="0.15">
      <c r="A30" s="129" t="s">
        <v>223</v>
      </c>
      <c r="B30" s="114"/>
      <c r="C30" s="51" t="s">
        <v>334</v>
      </c>
      <c r="D30" s="522"/>
      <c r="E30" s="523">
        <f>9475+226000</f>
        <v>235475</v>
      </c>
      <c r="F30" s="523">
        <v>30000</v>
      </c>
      <c r="G30" s="523">
        <v>30000</v>
      </c>
      <c r="H30" s="523"/>
    </row>
    <row r="31" spans="1:8" x14ac:dyDescent="0.15">
      <c r="A31" s="129" t="s">
        <v>224</v>
      </c>
      <c r="B31" s="114"/>
      <c r="C31" s="51" t="s">
        <v>225</v>
      </c>
      <c r="D31" s="522"/>
      <c r="E31" s="523"/>
      <c r="F31" s="523"/>
      <c r="G31" s="523"/>
      <c r="H31" s="523"/>
    </row>
    <row r="32" spans="1:8" x14ac:dyDescent="0.15">
      <c r="A32" s="129" t="s">
        <v>226</v>
      </c>
      <c r="B32" s="114"/>
      <c r="C32" s="51" t="s">
        <v>227</v>
      </c>
      <c r="D32" s="522"/>
      <c r="E32" s="523">
        <f>744000+42000+9500</f>
        <v>795500</v>
      </c>
      <c r="F32" s="523">
        <v>770000</v>
      </c>
      <c r="G32" s="523">
        <f>770000+70000</f>
        <v>840000</v>
      </c>
      <c r="H32" s="523"/>
    </row>
    <row r="33" spans="1:8" x14ac:dyDescent="0.15">
      <c r="A33" s="403"/>
      <c r="B33" s="114" t="s">
        <v>228</v>
      </c>
      <c r="C33" s="51" t="s">
        <v>229</v>
      </c>
      <c r="D33" s="522"/>
      <c r="E33" s="523"/>
      <c r="F33" s="523"/>
      <c r="G33" s="523"/>
      <c r="H33" s="523"/>
    </row>
    <row r="34" spans="1:8" x14ac:dyDescent="0.15">
      <c r="A34" s="129"/>
      <c r="B34" s="113" t="s">
        <v>230</v>
      </c>
      <c r="C34" s="118" t="s">
        <v>231</v>
      </c>
      <c r="D34" s="518"/>
      <c r="E34" s="521">
        <v>120000</v>
      </c>
      <c r="F34" s="521">
        <v>60000</v>
      </c>
      <c r="G34" s="521">
        <v>60000</v>
      </c>
      <c r="H34" s="521"/>
    </row>
    <row r="35" spans="1:8" x14ac:dyDescent="0.15">
      <c r="A35" s="129"/>
      <c r="B35" s="114" t="s">
        <v>336</v>
      </c>
      <c r="C35" s="51" t="s">
        <v>337</v>
      </c>
      <c r="D35" s="522"/>
      <c r="E35" s="523"/>
      <c r="F35" s="523"/>
      <c r="G35" s="523"/>
      <c r="H35" s="523"/>
    </row>
    <row r="36" spans="1:8" x14ac:dyDescent="0.15">
      <c r="A36" s="129"/>
      <c r="B36" s="114" t="s">
        <v>338</v>
      </c>
      <c r="C36" s="51" t="s">
        <v>339</v>
      </c>
      <c r="D36" s="522"/>
      <c r="E36" s="523">
        <v>414</v>
      </c>
      <c r="F36" s="523"/>
      <c r="G36" s="523"/>
      <c r="H36" s="523"/>
    </row>
    <row r="37" spans="1:8" x14ac:dyDescent="0.15">
      <c r="A37" s="129"/>
      <c r="B37" s="114" t="s">
        <v>340</v>
      </c>
      <c r="C37" s="51" t="s">
        <v>341</v>
      </c>
      <c r="D37" s="522"/>
      <c r="E37" s="523"/>
      <c r="F37" s="523"/>
      <c r="G37" s="523"/>
      <c r="H37" s="523"/>
    </row>
    <row r="38" spans="1:8" x14ac:dyDescent="0.15">
      <c r="A38" s="516"/>
      <c r="B38" s="520">
        <v>1951</v>
      </c>
      <c r="C38" s="519" t="s">
        <v>647</v>
      </c>
      <c r="D38" s="522"/>
      <c r="E38" s="523"/>
      <c r="F38" s="523"/>
      <c r="G38" s="523"/>
      <c r="H38" s="523"/>
    </row>
    <row r="39" spans="1:8" x14ac:dyDescent="0.15">
      <c r="A39" s="129"/>
      <c r="B39" s="114" t="s">
        <v>342</v>
      </c>
      <c r="C39" s="51" t="s">
        <v>345</v>
      </c>
      <c r="D39" s="522"/>
      <c r="E39" s="523"/>
      <c r="F39" s="523"/>
      <c r="G39" s="523"/>
      <c r="H39" s="523"/>
    </row>
    <row r="40" spans="1:8" x14ac:dyDescent="0.15">
      <c r="A40" s="129"/>
      <c r="B40" s="114" t="s">
        <v>343</v>
      </c>
      <c r="C40" s="51" t="s">
        <v>346</v>
      </c>
      <c r="D40" s="522"/>
      <c r="E40" s="523"/>
      <c r="F40" s="523"/>
      <c r="G40" s="523"/>
      <c r="H40" s="523"/>
    </row>
    <row r="41" spans="1:8" x14ac:dyDescent="0.15">
      <c r="A41" s="129"/>
      <c r="B41" s="114" t="s">
        <v>344</v>
      </c>
      <c r="C41" s="51" t="s">
        <v>347</v>
      </c>
      <c r="D41" s="522"/>
      <c r="E41" s="523"/>
      <c r="F41" s="523"/>
      <c r="G41" s="523"/>
      <c r="H41" s="523"/>
    </row>
    <row r="42" spans="1:8" x14ac:dyDescent="0.15">
      <c r="A42" s="403"/>
      <c r="B42" s="113" t="s">
        <v>232</v>
      </c>
      <c r="C42" s="51" t="s">
        <v>335</v>
      </c>
      <c r="D42" s="522">
        <v>799902.89</v>
      </c>
      <c r="E42" s="523"/>
      <c r="F42" s="523"/>
      <c r="G42" s="523"/>
      <c r="H42" s="523"/>
    </row>
    <row r="43" spans="1:8" ht="15" thickBot="1" x14ac:dyDescent="0.2">
      <c r="A43" s="414" t="s">
        <v>233</v>
      </c>
      <c r="B43" s="121"/>
      <c r="C43" s="122"/>
      <c r="D43" s="123">
        <f>SUM(D7:D42)</f>
        <v>799902.89</v>
      </c>
      <c r="E43" s="123">
        <f>SUM(E7:E42)</f>
        <v>1210339</v>
      </c>
      <c r="F43" s="123">
        <f>SUM(F7:F42)</f>
        <v>918900</v>
      </c>
      <c r="G43" s="123">
        <f>SUM(G7:G42)</f>
        <v>988900</v>
      </c>
      <c r="H43" s="123">
        <f>SUM(H7:H42)</f>
        <v>0</v>
      </c>
    </row>
    <row r="44" spans="1:8" ht="21.75" customHeight="1" thickTop="1" x14ac:dyDescent="0.15">
      <c r="A44" s="405" t="s">
        <v>234</v>
      </c>
      <c r="B44" s="125"/>
      <c r="C44" s="126" t="s">
        <v>235</v>
      </c>
      <c r="D44" s="424"/>
      <c r="E44" s="424"/>
      <c r="F44" s="424"/>
      <c r="G44" s="424"/>
      <c r="H44" s="424"/>
    </row>
    <row r="45" spans="1:8" x14ac:dyDescent="0.15">
      <c r="A45" s="128" t="s">
        <v>180</v>
      </c>
      <c r="B45" s="129"/>
      <c r="C45" s="130" t="s">
        <v>348</v>
      </c>
      <c r="D45" s="518"/>
      <c r="E45" s="521"/>
      <c r="F45" s="521"/>
      <c r="G45" s="521"/>
      <c r="H45" s="521"/>
    </row>
    <row r="46" spans="1:8" x14ac:dyDescent="0.15">
      <c r="A46" s="129"/>
      <c r="B46" s="113" t="s">
        <v>350</v>
      </c>
      <c r="C46" s="131" t="s">
        <v>351</v>
      </c>
      <c r="D46" s="523">
        <v>9851898</v>
      </c>
      <c r="E46" s="523">
        <v>16921345.973605599</v>
      </c>
      <c r="F46" s="523">
        <v>18813458.373859074</v>
      </c>
      <c r="G46" s="523">
        <v>18813458.373859074</v>
      </c>
      <c r="H46" s="523"/>
    </row>
    <row r="47" spans="1:8" x14ac:dyDescent="0.15">
      <c r="A47" s="129"/>
      <c r="B47" s="113" t="s">
        <v>352</v>
      </c>
      <c r="C47" s="131" t="s">
        <v>353</v>
      </c>
      <c r="D47" s="523">
        <v>23378.06</v>
      </c>
      <c r="E47" s="523">
        <v>196500</v>
      </c>
      <c r="F47" s="523">
        <v>157000</v>
      </c>
      <c r="G47" s="523">
        <v>157000</v>
      </c>
      <c r="H47" s="523"/>
    </row>
    <row r="48" spans="1:8" x14ac:dyDescent="0.15">
      <c r="A48" s="128" t="s">
        <v>236</v>
      </c>
      <c r="B48" s="129"/>
      <c r="C48" s="131" t="s">
        <v>349</v>
      </c>
      <c r="D48" s="523">
        <v>151913.41</v>
      </c>
      <c r="E48" s="523">
        <f>537044+660</f>
        <v>537704</v>
      </c>
      <c r="F48" s="523">
        <v>5000</v>
      </c>
      <c r="G48" s="523">
        <v>5000</v>
      </c>
      <c r="H48" s="523"/>
    </row>
    <row r="49" spans="1:11" x14ac:dyDescent="0.15">
      <c r="A49" s="129"/>
      <c r="B49" s="113" t="s">
        <v>354</v>
      </c>
      <c r="C49" s="131" t="s">
        <v>357</v>
      </c>
      <c r="D49" s="523"/>
      <c r="E49" s="523"/>
      <c r="F49" s="523"/>
      <c r="G49" s="523"/>
      <c r="H49" s="523"/>
    </row>
    <row r="50" spans="1:11" x14ac:dyDescent="0.15">
      <c r="A50" s="129"/>
      <c r="B50" s="113" t="s">
        <v>355</v>
      </c>
      <c r="C50" s="131" t="s">
        <v>358</v>
      </c>
      <c r="D50" s="523"/>
      <c r="E50" s="523"/>
      <c r="F50" s="523"/>
      <c r="G50" s="523"/>
      <c r="H50" s="523"/>
    </row>
    <row r="51" spans="1:11" x14ac:dyDescent="0.15">
      <c r="A51" s="129"/>
      <c r="B51" s="113" t="s">
        <v>356</v>
      </c>
      <c r="C51" s="131" t="s">
        <v>359</v>
      </c>
      <c r="D51" s="523"/>
      <c r="E51" s="523"/>
      <c r="F51" s="523"/>
      <c r="G51" s="523"/>
      <c r="H51" s="523"/>
      <c r="K51" s="132"/>
    </row>
    <row r="52" spans="1:11" x14ac:dyDescent="0.15">
      <c r="A52" s="128" t="s">
        <v>237</v>
      </c>
      <c r="B52" s="129"/>
      <c r="C52" s="131" t="s">
        <v>201</v>
      </c>
      <c r="D52" s="523"/>
      <c r="E52" s="523"/>
      <c r="F52" s="523"/>
      <c r="G52" s="523"/>
      <c r="H52" s="523"/>
      <c r="K52" s="132"/>
    </row>
    <row r="53" spans="1:11" x14ac:dyDescent="0.15">
      <c r="A53" s="128" t="s">
        <v>238</v>
      </c>
      <c r="B53" s="129"/>
      <c r="C53" s="131" t="s">
        <v>360</v>
      </c>
      <c r="D53" s="523"/>
      <c r="E53" s="523"/>
      <c r="F53" s="523"/>
      <c r="G53" s="523"/>
      <c r="H53" s="523"/>
    </row>
    <row r="54" spans="1:11" ht="20.25" customHeight="1" thickBot="1" x14ac:dyDescent="0.2">
      <c r="A54" s="404" t="s">
        <v>239</v>
      </c>
      <c r="B54" s="133"/>
      <c r="C54" s="122"/>
      <c r="D54" s="123">
        <f>SUM(D45:D53)</f>
        <v>10027189.470000001</v>
      </c>
      <c r="E54" s="123">
        <f>SUM(E45:E53)</f>
        <v>17655549.973605599</v>
      </c>
      <c r="F54" s="123">
        <f>SUM(F45:F53)</f>
        <v>18975458.373859074</v>
      </c>
      <c r="G54" s="123">
        <f>SUM(G45:G53)</f>
        <v>18975458.373859074</v>
      </c>
      <c r="H54" s="123">
        <f>SUM(H45:H53)</f>
        <v>0</v>
      </c>
    </row>
    <row r="55" spans="1:11" ht="20.25" customHeight="1" thickTop="1" x14ac:dyDescent="0.15">
      <c r="A55" s="157"/>
      <c r="B55" s="158"/>
      <c r="C55" s="58"/>
      <c r="D55" s="155"/>
      <c r="E55" s="155"/>
      <c r="F55" s="155"/>
      <c r="G55" s="155"/>
      <c r="H55" s="155"/>
    </row>
    <row r="56" spans="1:11" x14ac:dyDescent="0.15">
      <c r="A56" s="134" t="str">
        <f>B3</f>
        <v>CORAL ACADEMY OF LAS VEGAS</v>
      </c>
      <c r="B56" s="485"/>
      <c r="C56" s="486"/>
      <c r="E56" s="58"/>
      <c r="G56" s="38" t="str">
        <f>"Budget Fiscal Year "&amp;TEXT('Form 1 Cover'!$D$138, "mm/dd/yy")</f>
        <v>Budget Fiscal Year 2017-2018</v>
      </c>
    </row>
    <row r="57" spans="1:11" ht="14.25" customHeight="1" x14ac:dyDescent="0.15">
      <c r="A57" s="100"/>
      <c r="B57" s="100"/>
      <c r="C57" s="58"/>
      <c r="D57" s="119"/>
    </row>
    <row r="58" spans="1:11" ht="17.25" customHeight="1" x14ac:dyDescent="0.15">
      <c r="A58" s="119" t="s">
        <v>469</v>
      </c>
      <c r="D58" s="38" t="s">
        <v>464</v>
      </c>
      <c r="G58" s="30"/>
      <c r="H58" s="30">
        <f>'Form 1 Cover'!D147</f>
        <v>42787</v>
      </c>
    </row>
    <row r="59" spans="1:11" ht="17.25" customHeight="1" x14ac:dyDescent="0.15">
      <c r="G59" s="30"/>
      <c r="H59" s="30"/>
    </row>
    <row r="60" spans="1:11" ht="17.25" customHeight="1" x14ac:dyDescent="0.15">
      <c r="G60" s="30"/>
      <c r="H60" s="30"/>
    </row>
    <row r="61" spans="1:11" x14ac:dyDescent="0.15">
      <c r="A61" s="413"/>
      <c r="B61" s="95"/>
      <c r="C61" s="135"/>
      <c r="D61" s="97">
        <v>-1</v>
      </c>
      <c r="E61" s="98">
        <v>-2</v>
      </c>
      <c r="F61" s="99">
        <v>-3</v>
      </c>
      <c r="G61" s="98">
        <v>-4</v>
      </c>
      <c r="H61" s="98">
        <v>-4</v>
      </c>
    </row>
    <row r="62" spans="1:11" ht="16" x14ac:dyDescent="0.15">
      <c r="A62" s="426"/>
      <c r="B62" s="101"/>
      <c r="C62" s="102"/>
      <c r="D62" s="104"/>
      <c r="E62" s="107" t="s">
        <v>33</v>
      </c>
      <c r="F62" s="659" t="str">
        <f>"BUDGET YEAR ENDING "&amp;TEXT('Form 1 Cover'!D140, "MM/DD/YY")</f>
        <v>BUDGET YEAR ENDING 06/30/18</v>
      </c>
      <c r="G62" s="660"/>
      <c r="H62" s="661"/>
    </row>
    <row r="63" spans="1:11" ht="16" x14ac:dyDescent="0.15">
      <c r="A63" s="426"/>
      <c r="B63" s="101"/>
      <c r="C63" s="136"/>
      <c r="D63" s="106" t="s">
        <v>286</v>
      </c>
      <c r="E63" s="103" t="s">
        <v>288</v>
      </c>
      <c r="F63" s="104"/>
      <c r="G63" s="136"/>
      <c r="H63" s="103" t="s">
        <v>633</v>
      </c>
    </row>
    <row r="64" spans="1:11" ht="16" x14ac:dyDescent="0.15">
      <c r="A64" s="426"/>
      <c r="B64" s="101"/>
      <c r="C64" s="102" t="s">
        <v>197</v>
      </c>
      <c r="D64" s="106" t="s">
        <v>287</v>
      </c>
      <c r="E64" s="103" t="s">
        <v>287</v>
      </c>
      <c r="F64" s="106" t="s">
        <v>289</v>
      </c>
      <c r="G64" s="103" t="s">
        <v>112</v>
      </c>
      <c r="H64" s="103" t="s">
        <v>112</v>
      </c>
    </row>
    <row r="65" spans="1:8" ht="16" x14ac:dyDescent="0.15">
      <c r="A65" s="427"/>
      <c r="B65" s="90"/>
      <c r="C65" s="91"/>
      <c r="D65" s="422">
        <f>'Form 1 Cover'!D131</f>
        <v>42551</v>
      </c>
      <c r="E65" s="108">
        <f>'Form 1 Cover'!D135</f>
        <v>42916</v>
      </c>
      <c r="F65" s="109" t="s">
        <v>290</v>
      </c>
      <c r="G65" s="177" t="s">
        <v>290</v>
      </c>
      <c r="H65" s="177" t="s">
        <v>290</v>
      </c>
    </row>
    <row r="66" spans="1:8" x14ac:dyDescent="0.15">
      <c r="A66" s="406" t="s">
        <v>92</v>
      </c>
      <c r="B66" s="137"/>
      <c r="C66" s="138" t="s">
        <v>198</v>
      </c>
      <c r="D66" s="159"/>
      <c r="E66" s="47"/>
      <c r="F66" s="47"/>
      <c r="G66" s="47"/>
      <c r="H66" s="47"/>
    </row>
    <row r="67" spans="1:8" ht="28" x14ac:dyDescent="0.15">
      <c r="A67" s="407" t="s">
        <v>166</v>
      </c>
      <c r="B67" s="139"/>
      <c r="C67" s="117" t="s">
        <v>365</v>
      </c>
      <c r="D67" s="524"/>
      <c r="E67" s="525"/>
      <c r="F67" s="525"/>
      <c r="G67" s="525"/>
      <c r="H67" s="525"/>
    </row>
    <row r="68" spans="1:8" x14ac:dyDescent="0.15">
      <c r="A68" s="408"/>
      <c r="B68" s="139" t="s">
        <v>361</v>
      </c>
      <c r="C68" s="117" t="s">
        <v>362</v>
      </c>
      <c r="D68" s="526"/>
      <c r="E68" s="527"/>
      <c r="F68" s="527"/>
      <c r="G68" s="527"/>
      <c r="H68" s="527"/>
    </row>
    <row r="69" spans="1:8" ht="28" x14ac:dyDescent="0.15">
      <c r="A69" s="408" t="s">
        <v>148</v>
      </c>
      <c r="B69" s="139"/>
      <c r="C69" s="117" t="s">
        <v>481</v>
      </c>
      <c r="D69" s="526"/>
      <c r="E69" s="527"/>
      <c r="F69" s="527"/>
      <c r="G69" s="527"/>
      <c r="H69" s="527"/>
    </row>
    <row r="70" spans="1:8" x14ac:dyDescent="0.15">
      <c r="A70" s="408" t="s">
        <v>151</v>
      </c>
      <c r="B70" s="139"/>
      <c r="C70" s="117" t="s">
        <v>480</v>
      </c>
      <c r="D70" s="526"/>
      <c r="E70" s="527"/>
      <c r="F70" s="527"/>
      <c r="G70" s="527"/>
      <c r="H70" s="527"/>
    </row>
    <row r="71" spans="1:8" ht="28" x14ac:dyDescent="0.15">
      <c r="A71" s="408" t="s">
        <v>154</v>
      </c>
      <c r="B71" s="139"/>
      <c r="C71" s="117" t="s">
        <v>482</v>
      </c>
      <c r="D71" s="526">
        <v>57962.080000000002</v>
      </c>
      <c r="E71" s="527">
        <v>210755</v>
      </c>
      <c r="F71" s="527">
        <f>158283.45+50000</f>
        <v>208283.45</v>
      </c>
      <c r="G71" s="527">
        <f>158283.45+50000</f>
        <v>208283.45</v>
      </c>
      <c r="H71" s="527"/>
    </row>
    <row r="72" spans="1:8" ht="28" x14ac:dyDescent="0.15">
      <c r="A72" s="408" t="s">
        <v>363</v>
      </c>
      <c r="B72" s="139"/>
      <c r="C72" s="117" t="s">
        <v>364</v>
      </c>
      <c r="D72" s="526"/>
      <c r="E72" s="527"/>
      <c r="F72" s="527"/>
      <c r="G72" s="527"/>
      <c r="H72" s="527"/>
    </row>
    <row r="73" spans="1:8" x14ac:dyDescent="0.15">
      <c r="A73" s="407" t="s">
        <v>200</v>
      </c>
      <c r="B73" s="139"/>
      <c r="C73" s="117" t="s">
        <v>201</v>
      </c>
      <c r="D73" s="526"/>
      <c r="E73" s="527"/>
      <c r="F73" s="527"/>
      <c r="G73" s="527"/>
      <c r="H73" s="527"/>
    </row>
    <row r="74" spans="1:8" x14ac:dyDescent="0.15">
      <c r="A74" s="408" t="s">
        <v>132</v>
      </c>
      <c r="B74" s="139"/>
      <c r="C74" s="117" t="s">
        <v>366</v>
      </c>
      <c r="D74" s="526"/>
      <c r="E74" s="527"/>
      <c r="F74" s="527"/>
      <c r="G74" s="527"/>
      <c r="H74" s="527"/>
    </row>
    <row r="75" spans="1:8" ht="21.75" customHeight="1" thickBot="1" x14ac:dyDescent="0.2">
      <c r="A75" s="409" t="s">
        <v>202</v>
      </c>
      <c r="B75" s="143"/>
      <c r="C75" s="144"/>
      <c r="D75" s="170">
        <f>SUM(D67:D74)</f>
        <v>57962.080000000002</v>
      </c>
      <c r="E75" s="145">
        <f>SUM(E67:E74)</f>
        <v>210755</v>
      </c>
      <c r="F75" s="145">
        <f>SUM(F67:F74)</f>
        <v>208283.45</v>
      </c>
      <c r="G75" s="145">
        <f>SUM(G67:G74)</f>
        <v>208283.45</v>
      </c>
      <c r="H75" s="145">
        <f>SUM(H67:H74)</f>
        <v>0</v>
      </c>
    </row>
    <row r="76" spans="1:8" ht="15" thickTop="1" x14ac:dyDescent="0.15">
      <c r="A76" s="428"/>
      <c r="B76" s="95"/>
      <c r="C76" s="96"/>
      <c r="D76" s="97">
        <v>-1</v>
      </c>
      <c r="E76" s="98">
        <v>-2</v>
      </c>
      <c r="F76" s="99">
        <v>-3</v>
      </c>
      <c r="G76" s="98">
        <v>-4</v>
      </c>
      <c r="H76" s="98">
        <v>-4</v>
      </c>
    </row>
    <row r="77" spans="1:8" x14ac:dyDescent="0.15">
      <c r="A77" s="426"/>
      <c r="B77" s="105"/>
      <c r="C77" s="136"/>
      <c r="D77" s="104"/>
      <c r="E77" s="107" t="s">
        <v>33</v>
      </c>
      <c r="F77" s="659" t="str">
        <f>"BUDGET YEAR ENDING "&amp;TEXT('Form 1 Cover'!D140, "MM/DD/YY")</f>
        <v>BUDGET YEAR ENDING 06/30/18</v>
      </c>
      <c r="G77" s="660"/>
      <c r="H77" s="661"/>
    </row>
    <row r="78" spans="1:8" ht="16" x14ac:dyDescent="0.15">
      <c r="A78" s="426"/>
      <c r="B78" s="657" t="s">
        <v>291</v>
      </c>
      <c r="C78" s="658"/>
      <c r="D78" s="106" t="s">
        <v>286</v>
      </c>
      <c r="E78" s="103" t="s">
        <v>288</v>
      </c>
      <c r="F78" s="104"/>
      <c r="G78" s="136"/>
      <c r="H78" s="103" t="s">
        <v>633</v>
      </c>
    </row>
    <row r="79" spans="1:8" ht="16" x14ac:dyDescent="0.15">
      <c r="A79" s="426"/>
      <c r="B79" s="657" t="s">
        <v>292</v>
      </c>
      <c r="C79" s="658"/>
      <c r="D79" s="106" t="s">
        <v>287</v>
      </c>
      <c r="E79" s="103" t="s">
        <v>287</v>
      </c>
      <c r="F79" s="106" t="s">
        <v>289</v>
      </c>
      <c r="G79" s="103" t="s">
        <v>112</v>
      </c>
      <c r="H79" s="103" t="s">
        <v>112</v>
      </c>
    </row>
    <row r="80" spans="1:8" ht="16" x14ac:dyDescent="0.15">
      <c r="A80" s="427"/>
      <c r="B80" s="90"/>
      <c r="C80" s="91"/>
      <c r="D80" s="422">
        <f>D65</f>
        <v>42551</v>
      </c>
      <c r="E80" s="108">
        <f>E65</f>
        <v>42916</v>
      </c>
      <c r="F80" s="109" t="s">
        <v>290</v>
      </c>
      <c r="G80" s="177" t="s">
        <v>290</v>
      </c>
      <c r="H80" s="177" t="s">
        <v>290</v>
      </c>
    </row>
    <row r="81" spans="1:8" x14ac:dyDescent="0.15">
      <c r="A81" s="406" t="s">
        <v>187</v>
      </c>
      <c r="B81" s="137"/>
      <c r="C81" s="138" t="s">
        <v>367</v>
      </c>
      <c r="D81" s="425"/>
      <c r="E81" s="146"/>
      <c r="F81" s="146"/>
      <c r="G81" s="146"/>
      <c r="H81" s="146"/>
    </row>
    <row r="82" spans="1:8" x14ac:dyDescent="0.15">
      <c r="A82" s="407" t="s">
        <v>188</v>
      </c>
      <c r="B82" s="139"/>
      <c r="C82" s="117" t="s">
        <v>368</v>
      </c>
      <c r="D82" s="518"/>
      <c r="E82" s="521"/>
      <c r="F82" s="521"/>
      <c r="G82" s="521"/>
      <c r="H82" s="521"/>
    </row>
    <row r="83" spans="1:8" x14ac:dyDescent="0.15">
      <c r="A83" s="408"/>
      <c r="B83" s="139" t="s">
        <v>369</v>
      </c>
      <c r="C83" s="117" t="s">
        <v>370</v>
      </c>
      <c r="D83" s="522"/>
      <c r="E83" s="523"/>
      <c r="F83" s="523"/>
      <c r="G83" s="523"/>
      <c r="H83" s="523"/>
    </row>
    <row r="84" spans="1:8" x14ac:dyDescent="0.15">
      <c r="A84" s="408"/>
      <c r="B84" s="139" t="s">
        <v>371</v>
      </c>
      <c r="C84" s="117" t="s">
        <v>372</v>
      </c>
      <c r="D84" s="522"/>
      <c r="E84" s="523"/>
      <c r="F84" s="523"/>
      <c r="G84" s="523"/>
      <c r="H84" s="523"/>
    </row>
    <row r="85" spans="1:8" x14ac:dyDescent="0.15">
      <c r="A85" s="408" t="s">
        <v>137</v>
      </c>
      <c r="B85" s="139"/>
      <c r="C85" s="117" t="s">
        <v>373</v>
      </c>
      <c r="D85" s="522"/>
      <c r="E85" s="523"/>
      <c r="F85" s="523"/>
      <c r="G85" s="523"/>
      <c r="H85" s="523"/>
    </row>
    <row r="86" spans="1:8" ht="28" x14ac:dyDescent="0.15">
      <c r="A86" s="408" t="s">
        <v>93</v>
      </c>
      <c r="B86" s="139"/>
      <c r="C86" s="117" t="s">
        <v>374</v>
      </c>
      <c r="D86" s="522"/>
      <c r="E86" s="523"/>
      <c r="F86" s="523"/>
      <c r="G86" s="523"/>
      <c r="H86" s="523"/>
    </row>
    <row r="87" spans="1:8" x14ac:dyDescent="0.15">
      <c r="A87" s="408" t="s">
        <v>189</v>
      </c>
      <c r="B87" s="139"/>
      <c r="C87" s="117" t="s">
        <v>377</v>
      </c>
      <c r="D87" s="522"/>
      <c r="E87" s="523"/>
      <c r="F87" s="523"/>
      <c r="G87" s="523"/>
      <c r="H87" s="523"/>
    </row>
    <row r="88" spans="1:8" x14ac:dyDescent="0.15">
      <c r="A88" s="408" t="s">
        <v>375</v>
      </c>
      <c r="B88" s="139"/>
      <c r="C88" s="117" t="s">
        <v>378</v>
      </c>
      <c r="D88" s="522"/>
      <c r="E88" s="523"/>
      <c r="F88" s="523"/>
      <c r="G88" s="523"/>
      <c r="H88" s="523"/>
    </row>
    <row r="89" spans="1:8" x14ac:dyDescent="0.15">
      <c r="A89" s="408" t="s">
        <v>376</v>
      </c>
      <c r="B89" s="139"/>
      <c r="C89" s="117" t="s">
        <v>379</v>
      </c>
      <c r="D89" s="522"/>
      <c r="E89" s="523"/>
      <c r="F89" s="523"/>
      <c r="G89" s="523"/>
      <c r="H89" s="523"/>
    </row>
    <row r="90" spans="1:8" x14ac:dyDescent="0.15">
      <c r="A90" s="410" t="s">
        <v>141</v>
      </c>
      <c r="B90" s="139"/>
      <c r="C90" s="148" t="s">
        <v>380</v>
      </c>
      <c r="D90" s="522"/>
      <c r="E90" s="523"/>
      <c r="F90" s="523"/>
      <c r="G90" s="523"/>
      <c r="H90" s="523"/>
    </row>
    <row r="91" spans="1:8" x14ac:dyDescent="0.15">
      <c r="A91" s="408" t="s">
        <v>381</v>
      </c>
      <c r="B91" s="139"/>
      <c r="C91" s="117" t="s">
        <v>385</v>
      </c>
      <c r="D91" s="522"/>
      <c r="E91" s="523"/>
      <c r="F91" s="523"/>
      <c r="G91" s="523"/>
      <c r="H91" s="523"/>
    </row>
    <row r="92" spans="1:8" x14ac:dyDescent="0.15">
      <c r="A92" s="408" t="s">
        <v>382</v>
      </c>
      <c r="B92" s="139"/>
      <c r="C92" s="117" t="s">
        <v>386</v>
      </c>
      <c r="D92" s="522"/>
      <c r="E92" s="523"/>
      <c r="F92" s="523"/>
      <c r="G92" s="523"/>
      <c r="H92" s="523"/>
    </row>
    <row r="93" spans="1:8" x14ac:dyDescent="0.15">
      <c r="A93" s="408" t="s">
        <v>383</v>
      </c>
      <c r="B93" s="139"/>
      <c r="C93" s="117" t="s">
        <v>595</v>
      </c>
      <c r="D93" s="522"/>
      <c r="E93" s="523"/>
      <c r="F93" s="523"/>
      <c r="G93" s="523"/>
      <c r="H93" s="523"/>
    </row>
    <row r="94" spans="1:8" x14ac:dyDescent="0.15">
      <c r="A94" s="408" t="s">
        <v>384</v>
      </c>
      <c r="B94" s="139"/>
      <c r="C94" s="117" t="s">
        <v>387</v>
      </c>
      <c r="D94" s="522"/>
      <c r="E94" s="523"/>
      <c r="F94" s="523"/>
      <c r="G94" s="523"/>
      <c r="H94" s="523"/>
    </row>
    <row r="95" spans="1:8" ht="15" thickBot="1" x14ac:dyDescent="0.2">
      <c r="A95" s="411" t="s">
        <v>190</v>
      </c>
      <c r="B95" s="149"/>
      <c r="C95" s="53"/>
      <c r="D95" s="187">
        <f>SUM(D82:D94)</f>
        <v>0</v>
      </c>
      <c r="E95" s="150">
        <f>SUM(E82:E94)</f>
        <v>0</v>
      </c>
      <c r="F95" s="150">
        <f>SUM(F82:F94)</f>
        <v>0</v>
      </c>
      <c r="G95" s="150">
        <f>SUM(G82:G94)</f>
        <v>0</v>
      </c>
      <c r="H95" s="150">
        <f>SUM(H82:H94)</f>
        <v>0</v>
      </c>
    </row>
    <row r="96" spans="1:8" x14ac:dyDescent="0.15">
      <c r="A96" s="410" t="s">
        <v>388</v>
      </c>
      <c r="B96" s="139"/>
      <c r="C96" s="51"/>
      <c r="D96" s="189"/>
      <c r="E96" s="116"/>
      <c r="F96" s="116"/>
      <c r="G96" s="116"/>
      <c r="H96" s="116"/>
    </row>
    <row r="97" spans="1:8" x14ac:dyDescent="0.15">
      <c r="A97" s="407"/>
      <c r="B97" s="139" t="s">
        <v>191</v>
      </c>
      <c r="C97" s="51"/>
      <c r="D97" s="522">
        <v>1079063</v>
      </c>
      <c r="E97" s="523">
        <v>1150713</v>
      </c>
      <c r="F97" s="523">
        <v>1150713</v>
      </c>
      <c r="G97" s="523">
        <v>1150713</v>
      </c>
      <c r="H97" s="523"/>
    </row>
    <row r="98" spans="1:8" x14ac:dyDescent="0.15">
      <c r="A98" s="408"/>
      <c r="B98" s="139" t="s">
        <v>192</v>
      </c>
      <c r="C98" s="51"/>
      <c r="D98" s="522">
        <v>3756789</v>
      </c>
      <c r="E98" s="523">
        <v>3949325</v>
      </c>
      <c r="F98" s="523">
        <v>3949325</v>
      </c>
      <c r="G98" s="523">
        <v>3949325</v>
      </c>
      <c r="H98" s="523"/>
    </row>
    <row r="99" spans="1:8" ht="15" thickBot="1" x14ac:dyDescent="0.2">
      <c r="A99" s="411" t="s">
        <v>193</v>
      </c>
      <c r="B99" s="149"/>
      <c r="C99" s="53"/>
      <c r="D99" s="187">
        <f>SUM(D97:D98)</f>
        <v>4835852</v>
      </c>
      <c r="E99" s="150">
        <f>SUM(E97:E98)</f>
        <v>5100038</v>
      </c>
      <c r="F99" s="150">
        <f>SUM(F97:F98)</f>
        <v>5100038</v>
      </c>
      <c r="G99" s="150">
        <f>SUM(G97:G98)</f>
        <v>5100038</v>
      </c>
      <c r="H99" s="150">
        <f>SUM(H97:H98)</f>
        <v>0</v>
      </c>
    </row>
    <row r="100" spans="1:8" x14ac:dyDescent="0.15">
      <c r="A100" s="408"/>
      <c r="B100" s="139" t="s">
        <v>194</v>
      </c>
      <c r="C100" s="51"/>
      <c r="D100" s="522"/>
      <c r="E100" s="523"/>
      <c r="F100" s="523"/>
      <c r="G100" s="523"/>
      <c r="H100" s="523"/>
    </row>
    <row r="101" spans="1:8" x14ac:dyDescent="0.15">
      <c r="A101" s="407"/>
      <c r="B101" s="139" t="s">
        <v>195</v>
      </c>
      <c r="C101" s="51"/>
      <c r="D101" s="522"/>
      <c r="E101" s="523"/>
      <c r="F101" s="523"/>
      <c r="G101" s="523"/>
      <c r="H101" s="523"/>
    </row>
    <row r="102" spans="1:8" ht="15" thickBot="1" x14ac:dyDescent="0.2">
      <c r="A102" s="409" t="s">
        <v>196</v>
      </c>
      <c r="B102" s="143"/>
      <c r="C102" s="122"/>
      <c r="D102" s="123">
        <f>D43+D54+D75+D95+D99</f>
        <v>15720906.440000001</v>
      </c>
      <c r="E102" s="123">
        <f>E43+E54+E75+E95+E99</f>
        <v>24176681.973605599</v>
      </c>
      <c r="F102" s="123">
        <f>F43+F54+F75+F95+F99</f>
        <v>25202679.823859073</v>
      </c>
      <c r="G102" s="123">
        <f>G43+G54+G75+G95+G99</f>
        <v>25272679.823859073</v>
      </c>
      <c r="H102" s="123">
        <f>H43+H54+H75+H95+H99</f>
        <v>0</v>
      </c>
    </row>
    <row r="103" spans="1:8" ht="15" thickTop="1" x14ac:dyDescent="0.15">
      <c r="A103" s="154"/>
      <c r="B103" s="152"/>
      <c r="C103" s="58"/>
      <c r="D103" s="155"/>
      <c r="E103" s="155"/>
      <c r="F103" s="155"/>
      <c r="G103" s="155"/>
      <c r="H103" s="155"/>
    </row>
    <row r="104" spans="1:8" x14ac:dyDescent="0.15">
      <c r="A104" s="154"/>
      <c r="B104" s="152"/>
      <c r="C104" s="58"/>
      <c r="D104" s="155"/>
      <c r="E104" s="155"/>
      <c r="F104" s="155"/>
      <c r="G104" s="155"/>
      <c r="H104" s="155"/>
    </row>
    <row r="105" spans="1:8" x14ac:dyDescent="0.15">
      <c r="A105" s="397" t="e">
        <f>'Form 1 Cover'!B21:F21</f>
        <v>#VALUE!</v>
      </c>
      <c r="B105" s="139"/>
      <c r="C105" s="43"/>
      <c r="G105" s="38" t="str">
        <f>"Budget Fiscal Year "&amp;TEXT('Form 1 Cover'!$D$138, "mm/dd/yy")</f>
        <v>Budget Fiscal Year 2017-2018</v>
      </c>
    </row>
    <row r="106" spans="1:8" x14ac:dyDescent="0.15">
      <c r="A106" s="152"/>
      <c r="B106" s="152"/>
      <c r="C106" s="58"/>
    </row>
    <row r="107" spans="1:8" x14ac:dyDescent="0.15">
      <c r="A107" s="152"/>
      <c r="B107" s="100"/>
      <c r="C107" s="58"/>
      <c r="D107" s="100"/>
      <c r="E107" s="58"/>
      <c r="F107" s="58"/>
      <c r="G107" s="58"/>
      <c r="H107" s="58"/>
    </row>
    <row r="108" spans="1:8" x14ac:dyDescent="0.15">
      <c r="A108" s="119" t="s">
        <v>469</v>
      </c>
      <c r="E108" s="38" t="s">
        <v>463</v>
      </c>
      <c r="G108" s="153"/>
      <c r="H108" s="153">
        <f>'Form 1 Cover'!D147</f>
        <v>42787</v>
      </c>
    </row>
  </sheetData>
  <sheetProtection password="CC13" sheet="1" objects="1" scenarios="1"/>
  <mergeCells count="5">
    <mergeCell ref="B79:C79"/>
    <mergeCell ref="B78:C78"/>
    <mergeCell ref="F2:H2"/>
    <mergeCell ref="F62:H62"/>
    <mergeCell ref="F77:H77"/>
  </mergeCells>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8"/>
  <sheetViews>
    <sheetView view="pageBreakPreview" topLeftCell="A532" zoomScaleNormal="75" zoomScaleSheetLayoutView="100" zoomScalePageLayoutView="75" workbookViewId="0">
      <selection activeCell="I546" sqref="I546"/>
    </sheetView>
  </sheetViews>
  <sheetFormatPr baseColWidth="10" defaultColWidth="9.1640625" defaultRowHeight="14" x14ac:dyDescent="0.15"/>
  <cols>
    <col min="1" max="1" width="2.83203125" style="119" customWidth="1"/>
    <col min="2" max="2" width="3.6640625" style="119" customWidth="1"/>
    <col min="3" max="3" width="5.5" style="119" customWidth="1"/>
    <col min="4" max="4" width="32.6640625" style="38" customWidth="1"/>
    <col min="5" max="6" width="17.6640625" style="38" customWidth="1"/>
    <col min="7" max="7" width="16.6640625" style="38" customWidth="1"/>
    <col min="8" max="9" width="17.6640625" style="38" customWidth="1"/>
    <col min="10" max="16384" width="9.1640625" style="38"/>
  </cols>
  <sheetData>
    <row r="1" spans="1:9" x14ac:dyDescent="0.15">
      <c r="A1" s="529" t="str">
        <f>'Form 1 Cover'!B21</f>
        <v>CORAL ACADEMY OF LAS VEGAS</v>
      </c>
      <c r="B1" s="95"/>
      <c r="C1" s="95"/>
      <c r="D1" s="96"/>
      <c r="E1" s="199">
        <v>-1</v>
      </c>
      <c r="F1" s="200">
        <v>-2</v>
      </c>
      <c r="G1" s="387">
        <v>-3</v>
      </c>
      <c r="H1" s="200">
        <v>-4</v>
      </c>
      <c r="I1" s="200">
        <v>-5</v>
      </c>
    </row>
    <row r="2" spans="1:9" x14ac:dyDescent="0.15">
      <c r="A2" s="429"/>
      <c r="B2" s="100" t="s">
        <v>524</v>
      </c>
      <c r="C2" s="100"/>
      <c r="D2" s="47"/>
      <c r="E2" s="201"/>
      <c r="F2" s="430" t="s">
        <v>33</v>
      </c>
      <c r="G2" s="666" t="str">
        <f>"BUDGET YEAR ENDING "&amp;TEXT('Form 1 Cover'!D140, "MM/DD/YY")</f>
        <v>BUDGET YEAR ENDING 06/30/18</v>
      </c>
      <c r="H2" s="667"/>
      <c r="I2" s="668"/>
    </row>
    <row r="3" spans="1:9" x14ac:dyDescent="0.15">
      <c r="A3" s="429"/>
      <c r="B3" s="100"/>
      <c r="C3" s="100"/>
      <c r="D3" s="47"/>
      <c r="E3" s="202" t="s">
        <v>286</v>
      </c>
      <c r="F3" s="202" t="s">
        <v>288</v>
      </c>
      <c r="G3" s="203"/>
      <c r="H3" s="431"/>
      <c r="I3" s="202" t="s">
        <v>633</v>
      </c>
    </row>
    <row r="4" spans="1:9" ht="12.75" customHeight="1" x14ac:dyDescent="0.2">
      <c r="A4" s="429"/>
      <c r="B4" s="160" t="s">
        <v>80</v>
      </c>
      <c r="C4" s="58"/>
      <c r="D4" s="47"/>
      <c r="E4" s="202" t="s">
        <v>287</v>
      </c>
      <c r="F4" s="202" t="s">
        <v>287</v>
      </c>
      <c r="G4" s="204" t="s">
        <v>289</v>
      </c>
      <c r="H4" s="202" t="s">
        <v>112</v>
      </c>
      <c r="I4" s="202" t="s">
        <v>112</v>
      </c>
    </row>
    <row r="5" spans="1:9" s="105" customFormat="1" ht="15.75" customHeight="1" x14ac:dyDescent="0.15">
      <c r="A5" s="427"/>
      <c r="B5" s="664"/>
      <c r="C5" s="664"/>
      <c r="D5" s="665"/>
      <c r="E5" s="4">
        <f>'Form 1 Cover'!D131</f>
        <v>42551</v>
      </c>
      <c r="F5" s="4">
        <f>'Form 1 Cover'!D135</f>
        <v>42916</v>
      </c>
      <c r="G5" s="205" t="s">
        <v>290</v>
      </c>
      <c r="H5" s="432" t="s">
        <v>290</v>
      </c>
      <c r="I5" s="432" t="s">
        <v>290</v>
      </c>
    </row>
    <row r="6" spans="1:9" ht="18.75" customHeight="1" x14ac:dyDescent="0.15">
      <c r="A6" s="401" t="s">
        <v>82</v>
      </c>
      <c r="B6" s="110"/>
      <c r="C6" s="111" t="s">
        <v>184</v>
      </c>
      <c r="D6" s="161"/>
      <c r="E6" s="127"/>
      <c r="F6" s="127"/>
      <c r="G6" s="127"/>
      <c r="H6" s="127"/>
      <c r="I6" s="127"/>
    </row>
    <row r="7" spans="1:9" x14ac:dyDescent="0.15">
      <c r="A7" s="403"/>
      <c r="B7" s="114" t="s">
        <v>178</v>
      </c>
      <c r="C7" s="114"/>
      <c r="D7" s="51" t="s">
        <v>179</v>
      </c>
      <c r="E7" s="55"/>
      <c r="F7" s="55"/>
      <c r="G7" s="55"/>
      <c r="H7" s="55"/>
      <c r="I7" s="55"/>
    </row>
    <row r="8" spans="1:9" x14ac:dyDescent="0.15">
      <c r="A8" s="403"/>
      <c r="B8" s="114"/>
      <c r="C8" s="114" t="s">
        <v>82</v>
      </c>
      <c r="D8" s="51" t="s">
        <v>83</v>
      </c>
      <c r="E8" s="527">
        <f>3857182.88-81069</f>
        <v>3776113.88</v>
      </c>
      <c r="F8" s="527">
        <v>6754657.5279999981</v>
      </c>
      <c r="G8" s="527">
        <v>7726590.0682115527</v>
      </c>
      <c r="H8" s="527">
        <v>7603167.7153051198</v>
      </c>
      <c r="I8" s="527"/>
    </row>
    <row r="9" spans="1:9" x14ac:dyDescent="0.15">
      <c r="A9" s="403"/>
      <c r="B9" s="114"/>
      <c r="C9" s="114" t="s">
        <v>84</v>
      </c>
      <c r="D9" s="51" t="s">
        <v>85</v>
      </c>
      <c r="E9" s="527">
        <f>1107486.95-23248</f>
        <v>1084238.95</v>
      </c>
      <c r="F9" s="527">
        <v>2033144.4575103996</v>
      </c>
      <c r="G9" s="527">
        <v>2347535.0801442857</v>
      </c>
      <c r="H9" s="527">
        <v>2351438.2696538093</v>
      </c>
      <c r="I9" s="527"/>
    </row>
    <row r="10" spans="1:9" x14ac:dyDescent="0.15">
      <c r="A10" s="403"/>
      <c r="B10" s="114"/>
      <c r="C10" s="114" t="s">
        <v>134</v>
      </c>
      <c r="D10" s="51"/>
      <c r="E10" s="527">
        <v>290278.08999999997</v>
      </c>
      <c r="F10" s="527">
        <v>102000</v>
      </c>
      <c r="G10" s="527">
        <v>100000</v>
      </c>
      <c r="H10" s="527">
        <v>100000</v>
      </c>
      <c r="I10" s="527"/>
    </row>
    <row r="11" spans="1:9" x14ac:dyDescent="0.15">
      <c r="A11" s="403"/>
      <c r="B11" s="114"/>
      <c r="C11" s="114" t="s">
        <v>86</v>
      </c>
      <c r="D11" s="51" t="s">
        <v>87</v>
      </c>
      <c r="E11" s="527">
        <v>765151.33</v>
      </c>
      <c r="F11" s="527">
        <v>1167500</v>
      </c>
      <c r="G11" s="527">
        <v>1196151.25</v>
      </c>
      <c r="H11" s="527">
        <v>1247500</v>
      </c>
      <c r="I11" s="527"/>
    </row>
    <row r="12" spans="1:9" x14ac:dyDescent="0.15">
      <c r="A12" s="403"/>
      <c r="B12" s="114"/>
      <c r="C12" s="114" t="s">
        <v>90</v>
      </c>
      <c r="D12" s="51" t="s">
        <v>135</v>
      </c>
      <c r="E12" s="527"/>
      <c r="F12" s="527"/>
      <c r="G12" s="527"/>
      <c r="H12" s="527"/>
      <c r="I12" s="527"/>
    </row>
    <row r="13" spans="1:9" x14ac:dyDescent="0.15">
      <c r="A13" s="403"/>
      <c r="B13" s="114"/>
      <c r="C13" s="114" t="s">
        <v>88</v>
      </c>
      <c r="D13" s="51" t="s">
        <v>89</v>
      </c>
      <c r="E13" s="527"/>
      <c r="F13" s="527">
        <v>75500</v>
      </c>
      <c r="G13" s="527">
        <v>75000</v>
      </c>
      <c r="H13" s="527">
        <v>75000</v>
      </c>
      <c r="I13" s="527"/>
    </row>
    <row r="14" spans="1:9" x14ac:dyDescent="0.15">
      <c r="A14" s="403"/>
      <c r="B14" s="114" t="s">
        <v>406</v>
      </c>
      <c r="C14" s="114"/>
      <c r="D14" s="51"/>
      <c r="E14" s="142"/>
      <c r="F14" s="142"/>
      <c r="G14" s="142"/>
      <c r="H14" s="142"/>
      <c r="I14" s="142"/>
    </row>
    <row r="15" spans="1:9" x14ac:dyDescent="0.15">
      <c r="A15" s="403"/>
      <c r="B15" s="114"/>
      <c r="C15" s="114" t="s">
        <v>82</v>
      </c>
      <c r="D15" s="51" t="s">
        <v>83</v>
      </c>
      <c r="E15" s="527">
        <v>1543999.2700000003</v>
      </c>
      <c r="F15" s="527">
        <v>2225958.1999999993</v>
      </c>
      <c r="G15" s="527">
        <f>2748427.95484878</f>
        <v>2748427.9548487798</v>
      </c>
      <c r="H15" s="527">
        <f>2614945.87893052-21032.52</f>
        <v>2593913.3589305198</v>
      </c>
      <c r="I15" s="527"/>
    </row>
    <row r="16" spans="1:9" x14ac:dyDescent="0.15">
      <c r="A16" s="403"/>
      <c r="B16" s="114"/>
      <c r="C16" s="114" t="s">
        <v>84</v>
      </c>
      <c r="D16" s="51" t="s">
        <v>85</v>
      </c>
      <c r="E16" s="527">
        <v>356227.42000000004</v>
      </c>
      <c r="F16" s="527">
        <v>569075.85395999986</v>
      </c>
      <c r="G16" s="527">
        <f>726063.413854777</f>
        <v>726063.413854777</v>
      </c>
      <c r="H16" s="527">
        <f>709287.256255611-3508.22</f>
        <v>705779.03625561099</v>
      </c>
      <c r="I16" s="527"/>
    </row>
    <row r="17" spans="1:9" x14ac:dyDescent="0.15">
      <c r="A17" s="403"/>
      <c r="B17" s="114"/>
      <c r="C17" s="114" t="s">
        <v>134</v>
      </c>
      <c r="D17" s="51"/>
      <c r="E17" s="527">
        <v>1906224.5699999998</v>
      </c>
      <c r="F17" s="527">
        <v>3014600.8696040837</v>
      </c>
      <c r="G17" s="527">
        <f>3091215.15560789</f>
        <v>3091215.1556078899</v>
      </c>
      <c r="H17" s="527">
        <f>3487176.12-135000-49840.84-70000-338666.97-601406.4</f>
        <v>2292261.9100000006</v>
      </c>
      <c r="I17" s="527"/>
    </row>
    <row r="18" spans="1:9" x14ac:dyDescent="0.15">
      <c r="A18" s="403"/>
      <c r="B18" s="114"/>
      <c r="C18" s="114" t="s">
        <v>86</v>
      </c>
      <c r="D18" s="51" t="s">
        <v>87</v>
      </c>
      <c r="E18" s="527">
        <v>161199.82</v>
      </c>
      <c r="F18" s="527">
        <v>444000</v>
      </c>
      <c r="G18" s="527">
        <v>444000</v>
      </c>
      <c r="H18" s="527">
        <v>444000</v>
      </c>
      <c r="I18" s="527"/>
    </row>
    <row r="19" spans="1:9" x14ac:dyDescent="0.15">
      <c r="A19" s="403"/>
      <c r="B19" s="114"/>
      <c r="C19" s="114" t="s">
        <v>90</v>
      </c>
      <c r="D19" s="51" t="s">
        <v>135</v>
      </c>
      <c r="E19" s="527"/>
      <c r="F19" s="527">
        <v>150000</v>
      </c>
      <c r="G19" s="527">
        <v>75000</v>
      </c>
      <c r="H19" s="527">
        <v>75000</v>
      </c>
      <c r="I19" s="527"/>
    </row>
    <row r="20" spans="1:9" x14ac:dyDescent="0.15">
      <c r="A20" s="403"/>
      <c r="B20" s="114"/>
      <c r="C20" s="114" t="s">
        <v>88</v>
      </c>
      <c r="D20" s="51" t="s">
        <v>89</v>
      </c>
      <c r="E20" s="527"/>
      <c r="F20" s="527"/>
      <c r="G20" s="527"/>
      <c r="H20" s="527"/>
      <c r="I20" s="527"/>
    </row>
    <row r="21" spans="1:9" x14ac:dyDescent="0.15">
      <c r="A21" s="403"/>
      <c r="B21" s="114" t="s">
        <v>407</v>
      </c>
      <c r="C21" s="114"/>
      <c r="D21" s="51"/>
      <c r="E21" s="142"/>
      <c r="F21" s="142"/>
      <c r="G21" s="142"/>
      <c r="H21" s="142"/>
      <c r="I21" s="142"/>
    </row>
    <row r="22" spans="1:9" x14ac:dyDescent="0.15">
      <c r="A22" s="403"/>
      <c r="B22" s="114"/>
      <c r="C22" s="114" t="s">
        <v>82</v>
      </c>
      <c r="D22" s="51" t="s">
        <v>83</v>
      </c>
      <c r="E22" s="527"/>
      <c r="F22" s="527"/>
      <c r="G22" s="527"/>
      <c r="H22" s="527"/>
      <c r="I22" s="527"/>
    </row>
    <row r="23" spans="1:9" x14ac:dyDescent="0.15">
      <c r="A23" s="403"/>
      <c r="B23" s="114"/>
      <c r="C23" s="114" t="s">
        <v>84</v>
      </c>
      <c r="D23" s="51" t="s">
        <v>85</v>
      </c>
      <c r="E23" s="527"/>
      <c r="F23" s="527"/>
      <c r="G23" s="527"/>
      <c r="H23" s="527"/>
      <c r="I23" s="527"/>
    </row>
    <row r="24" spans="1:9" x14ac:dyDescent="0.15">
      <c r="A24" s="403"/>
      <c r="B24" s="114"/>
      <c r="C24" s="114" t="s">
        <v>134</v>
      </c>
      <c r="D24" s="51"/>
      <c r="E24" s="527"/>
      <c r="F24" s="527"/>
      <c r="G24" s="527"/>
      <c r="H24" s="527"/>
      <c r="I24" s="527"/>
    </row>
    <row r="25" spans="1:9" x14ac:dyDescent="0.15">
      <c r="A25" s="403"/>
      <c r="B25" s="114"/>
      <c r="C25" s="114" t="s">
        <v>86</v>
      </c>
      <c r="D25" s="51" t="s">
        <v>87</v>
      </c>
      <c r="E25" s="527"/>
      <c r="F25" s="527">
        <v>70000</v>
      </c>
      <c r="G25" s="527">
        <v>70000</v>
      </c>
      <c r="H25" s="527">
        <v>70000</v>
      </c>
      <c r="I25" s="527"/>
    </row>
    <row r="26" spans="1:9" x14ac:dyDescent="0.15">
      <c r="A26" s="403"/>
      <c r="B26" s="114"/>
      <c r="C26" s="114" t="s">
        <v>90</v>
      </c>
      <c r="D26" s="51" t="s">
        <v>135</v>
      </c>
      <c r="E26" s="527">
        <v>58000</v>
      </c>
      <c r="F26" s="527"/>
      <c r="G26" s="527"/>
      <c r="H26" s="527"/>
      <c r="I26" s="527"/>
    </row>
    <row r="27" spans="1:9" x14ac:dyDescent="0.15">
      <c r="A27" s="403"/>
      <c r="B27" s="114"/>
      <c r="C27" s="114" t="s">
        <v>88</v>
      </c>
      <c r="D27" s="51" t="s">
        <v>89</v>
      </c>
      <c r="E27" s="527"/>
      <c r="F27" s="527"/>
      <c r="G27" s="527"/>
      <c r="H27" s="527"/>
      <c r="I27" s="527"/>
    </row>
    <row r="28" spans="1:9" ht="18.75" customHeight="1" thickBot="1" x14ac:dyDescent="0.2">
      <c r="A28" s="414" t="s">
        <v>185</v>
      </c>
      <c r="B28" s="133"/>
      <c r="C28" s="133"/>
      <c r="D28" s="57"/>
      <c r="E28" s="162">
        <f>SUM(E8:E27)</f>
        <v>9941433.3300000001</v>
      </c>
      <c r="F28" s="162">
        <f>SUM(F8:F27)</f>
        <v>16606436.909074482</v>
      </c>
      <c r="G28" s="162">
        <f>SUM(G8:G27)</f>
        <v>18599982.922667284</v>
      </c>
      <c r="H28" s="162">
        <f>SUM(H8:H27)</f>
        <v>17558060.290145062</v>
      </c>
      <c r="I28" s="162">
        <f>SUM(I8:I27)</f>
        <v>0</v>
      </c>
    </row>
    <row r="29" spans="1:9" ht="18.75" customHeight="1" thickTop="1" x14ac:dyDescent="0.15">
      <c r="A29" s="405" t="s">
        <v>389</v>
      </c>
      <c r="B29" s="124"/>
      <c r="C29" s="163" t="s">
        <v>390</v>
      </c>
      <c r="D29" s="164"/>
      <c r="E29" s="165"/>
      <c r="F29" s="165"/>
      <c r="G29" s="165"/>
      <c r="H29" s="165"/>
      <c r="I29" s="165"/>
    </row>
    <row r="30" spans="1:9" x14ac:dyDescent="0.15">
      <c r="A30" s="403"/>
      <c r="B30" s="114" t="s">
        <v>178</v>
      </c>
      <c r="C30" s="114"/>
      <c r="D30" s="51" t="s">
        <v>179</v>
      </c>
      <c r="E30" s="167"/>
      <c r="F30" s="142"/>
      <c r="G30" s="142"/>
      <c r="H30" s="142"/>
      <c r="I30" s="142"/>
    </row>
    <row r="31" spans="1:9" x14ac:dyDescent="0.15">
      <c r="A31" s="403"/>
      <c r="B31" s="114"/>
      <c r="C31" s="114" t="s">
        <v>82</v>
      </c>
      <c r="D31" s="51" t="s">
        <v>83</v>
      </c>
      <c r="E31" s="527"/>
      <c r="F31" s="527"/>
      <c r="G31" s="527"/>
      <c r="H31" s="527"/>
      <c r="I31" s="527"/>
    </row>
    <row r="32" spans="1:9" x14ac:dyDescent="0.15">
      <c r="A32" s="403"/>
      <c r="B32" s="114"/>
      <c r="C32" s="114" t="s">
        <v>84</v>
      </c>
      <c r="D32" s="51" t="s">
        <v>85</v>
      </c>
      <c r="E32" s="524"/>
      <c r="F32" s="525"/>
      <c r="G32" s="525"/>
      <c r="H32" s="525"/>
      <c r="I32" s="525"/>
    </row>
    <row r="33" spans="1:12" x14ac:dyDescent="0.15">
      <c r="A33" s="403"/>
      <c r="B33" s="114"/>
      <c r="C33" s="114" t="s">
        <v>134</v>
      </c>
      <c r="D33" s="51"/>
      <c r="E33" s="527"/>
      <c r="F33" s="527"/>
      <c r="G33" s="527"/>
      <c r="H33" s="527"/>
      <c r="I33" s="527"/>
    </row>
    <row r="34" spans="1:12" x14ac:dyDescent="0.15">
      <c r="A34" s="403"/>
      <c r="B34" s="114"/>
      <c r="C34" s="114" t="s">
        <v>86</v>
      </c>
      <c r="D34" s="51" t="s">
        <v>87</v>
      </c>
      <c r="E34" s="527">
        <v>120000</v>
      </c>
      <c r="F34" s="527"/>
      <c r="G34" s="527"/>
      <c r="H34" s="527"/>
      <c r="I34" s="527"/>
    </row>
    <row r="35" spans="1:12" x14ac:dyDescent="0.15">
      <c r="A35" s="403"/>
      <c r="B35" s="114"/>
      <c r="C35" s="114" t="s">
        <v>90</v>
      </c>
      <c r="D35" s="51" t="s">
        <v>135</v>
      </c>
      <c r="E35" s="527"/>
      <c r="F35" s="527"/>
      <c r="G35" s="527"/>
      <c r="H35" s="527"/>
      <c r="I35" s="527"/>
    </row>
    <row r="36" spans="1:12" x14ac:dyDescent="0.15">
      <c r="A36" s="403"/>
      <c r="B36" s="114"/>
      <c r="C36" s="114" t="s">
        <v>88</v>
      </c>
      <c r="D36" s="51" t="s">
        <v>89</v>
      </c>
      <c r="E36" s="524"/>
      <c r="F36" s="525"/>
      <c r="G36" s="525"/>
      <c r="H36" s="525"/>
      <c r="I36" s="525"/>
    </row>
    <row r="37" spans="1:12" x14ac:dyDescent="0.15">
      <c r="A37" s="403"/>
      <c r="B37" s="114" t="s">
        <v>406</v>
      </c>
      <c r="C37" s="114"/>
      <c r="D37" s="51"/>
      <c r="E37" s="140"/>
      <c r="F37" s="141"/>
      <c r="G37" s="141"/>
      <c r="H37" s="141"/>
      <c r="I37" s="141"/>
    </row>
    <row r="38" spans="1:12" x14ac:dyDescent="0.15">
      <c r="A38" s="403"/>
      <c r="B38" s="114"/>
      <c r="C38" s="114" t="s">
        <v>82</v>
      </c>
      <c r="D38" s="51" t="s">
        <v>83</v>
      </c>
      <c r="E38" s="527"/>
      <c r="F38" s="527"/>
      <c r="G38" s="527"/>
      <c r="H38" s="527"/>
      <c r="I38" s="527"/>
    </row>
    <row r="39" spans="1:12" x14ac:dyDescent="0.15">
      <c r="A39" s="403"/>
      <c r="B39" s="114"/>
      <c r="C39" s="114" t="s">
        <v>84</v>
      </c>
      <c r="D39" s="51" t="s">
        <v>85</v>
      </c>
      <c r="E39" s="527"/>
      <c r="F39" s="527"/>
      <c r="G39" s="527"/>
      <c r="H39" s="527"/>
      <c r="I39" s="527"/>
    </row>
    <row r="40" spans="1:12" x14ac:dyDescent="0.15">
      <c r="A40" s="403"/>
      <c r="B40" s="114"/>
      <c r="C40" s="114" t="s">
        <v>134</v>
      </c>
      <c r="D40" s="51"/>
      <c r="E40" s="527"/>
      <c r="F40" s="527"/>
      <c r="G40" s="527"/>
      <c r="H40" s="527"/>
      <c r="I40" s="527"/>
    </row>
    <row r="41" spans="1:12" x14ac:dyDescent="0.15">
      <c r="A41" s="403"/>
      <c r="B41" s="114"/>
      <c r="C41" s="114" t="s">
        <v>86</v>
      </c>
      <c r="D41" s="51" t="s">
        <v>87</v>
      </c>
      <c r="E41" s="527"/>
      <c r="F41" s="527"/>
      <c r="G41" s="527"/>
      <c r="H41" s="527"/>
      <c r="I41" s="527"/>
    </row>
    <row r="42" spans="1:12" x14ac:dyDescent="0.15">
      <c r="A42" s="403"/>
      <c r="B42" s="114"/>
      <c r="C42" s="114" t="s">
        <v>90</v>
      </c>
      <c r="D42" s="51" t="s">
        <v>135</v>
      </c>
      <c r="E42" s="527"/>
      <c r="F42" s="527"/>
      <c r="G42" s="527"/>
      <c r="H42" s="527"/>
      <c r="I42" s="527"/>
    </row>
    <row r="43" spans="1:12" x14ac:dyDescent="0.15">
      <c r="A43" s="403"/>
      <c r="B43" s="114"/>
      <c r="C43" s="114" t="s">
        <v>88</v>
      </c>
      <c r="D43" s="51" t="s">
        <v>89</v>
      </c>
      <c r="E43" s="527"/>
      <c r="F43" s="527"/>
      <c r="G43" s="527"/>
      <c r="H43" s="527"/>
      <c r="I43" s="527"/>
    </row>
    <row r="44" spans="1:12" x14ac:dyDescent="0.15">
      <c r="A44" s="403"/>
      <c r="B44" s="114" t="s">
        <v>407</v>
      </c>
      <c r="C44" s="114"/>
      <c r="D44" s="51"/>
      <c r="E44" s="142"/>
      <c r="F44" s="142"/>
      <c r="G44" s="142"/>
      <c r="H44" s="142"/>
      <c r="I44" s="142"/>
      <c r="L44" s="132"/>
    </row>
    <row r="45" spans="1:12" x14ac:dyDescent="0.15">
      <c r="A45" s="403"/>
      <c r="B45" s="114"/>
      <c r="C45" s="114" t="s">
        <v>82</v>
      </c>
      <c r="D45" s="51" t="s">
        <v>83</v>
      </c>
      <c r="E45" s="527"/>
      <c r="F45" s="527"/>
      <c r="G45" s="527"/>
      <c r="H45" s="527"/>
      <c r="I45" s="527"/>
    </row>
    <row r="46" spans="1:12" ht="13.5" customHeight="1" x14ac:dyDescent="0.15">
      <c r="A46" s="403"/>
      <c r="B46" s="114"/>
      <c r="C46" s="114" t="s">
        <v>84</v>
      </c>
      <c r="D46" s="51" t="s">
        <v>85</v>
      </c>
      <c r="E46" s="526"/>
      <c r="F46" s="527"/>
      <c r="G46" s="527"/>
      <c r="H46" s="527"/>
      <c r="I46" s="527"/>
    </row>
    <row r="47" spans="1:12" x14ac:dyDescent="0.15">
      <c r="A47" s="403"/>
      <c r="B47" s="114"/>
      <c r="C47" s="114" t="s">
        <v>134</v>
      </c>
      <c r="D47" s="51"/>
      <c r="E47" s="524"/>
      <c r="F47" s="525"/>
      <c r="G47" s="525"/>
      <c r="H47" s="525"/>
      <c r="I47" s="525"/>
    </row>
    <row r="48" spans="1:12" x14ac:dyDescent="0.15">
      <c r="A48" s="403"/>
      <c r="B48" s="114"/>
      <c r="C48" s="114" t="s">
        <v>86</v>
      </c>
      <c r="D48" s="51" t="s">
        <v>87</v>
      </c>
      <c r="E48" s="526"/>
      <c r="F48" s="527"/>
      <c r="G48" s="527"/>
      <c r="H48" s="527"/>
      <c r="I48" s="527"/>
    </row>
    <row r="49" spans="1:9" x14ac:dyDescent="0.15">
      <c r="A49" s="403"/>
      <c r="B49" s="114"/>
      <c r="C49" s="114" t="s">
        <v>90</v>
      </c>
      <c r="D49" s="51" t="s">
        <v>135</v>
      </c>
      <c r="E49" s="526"/>
      <c r="F49" s="527"/>
      <c r="G49" s="527"/>
      <c r="H49" s="527"/>
      <c r="I49" s="527"/>
    </row>
    <row r="50" spans="1:9" ht="15" customHeight="1" x14ac:dyDescent="0.15">
      <c r="A50" s="403"/>
      <c r="B50" s="114"/>
      <c r="C50" s="114" t="s">
        <v>88</v>
      </c>
      <c r="D50" s="51" t="s">
        <v>89</v>
      </c>
      <c r="E50" s="526"/>
      <c r="F50" s="527"/>
      <c r="G50" s="527"/>
      <c r="H50" s="527"/>
      <c r="I50" s="527"/>
    </row>
    <row r="51" spans="1:9" ht="21" customHeight="1" thickBot="1" x14ac:dyDescent="0.2">
      <c r="A51" s="414" t="s">
        <v>391</v>
      </c>
      <c r="B51" s="133"/>
      <c r="C51" s="133"/>
      <c r="D51" s="57"/>
      <c r="E51" s="168">
        <f>SUM(E31:E50)</f>
        <v>120000</v>
      </c>
      <c r="F51" s="168">
        <f>SUM(F31:F50)</f>
        <v>0</v>
      </c>
      <c r="G51" s="168">
        <f>SUM(G31:G50)</f>
        <v>0</v>
      </c>
      <c r="H51" s="168">
        <f>SUM(H31:H50)</f>
        <v>0</v>
      </c>
      <c r="I51" s="168">
        <f>SUM(I31:I50)</f>
        <v>0</v>
      </c>
    </row>
    <row r="52" spans="1:9" ht="21" customHeight="1" thickTop="1" x14ac:dyDescent="0.15">
      <c r="A52" s="157"/>
      <c r="B52" s="158"/>
      <c r="C52" s="158"/>
      <c r="D52" s="396"/>
      <c r="E52" s="439"/>
      <c r="F52" s="439"/>
      <c r="G52" s="439"/>
      <c r="H52" s="439"/>
      <c r="I52" s="439"/>
    </row>
    <row r="53" spans="1:9" x14ac:dyDescent="0.15">
      <c r="A53" s="100"/>
      <c r="B53" s="530" t="str">
        <f>'Form 1 Cover'!B21</f>
        <v>CORAL ACADEMY OF LAS VEGAS</v>
      </c>
      <c r="C53" s="134"/>
      <c r="D53" s="58"/>
      <c r="E53" s="58"/>
      <c r="F53" s="58"/>
      <c r="H53" s="58"/>
      <c r="I53" s="489" t="str">
        <f>"Budget Fiscal Year "&amp;TEXT('Form 1 Cover'!$D$138, "mm/dd/yy")</f>
        <v>Budget Fiscal Year 2017-2018</v>
      </c>
    </row>
    <row r="54" spans="1:9" x14ac:dyDescent="0.15">
      <c r="A54" s="100"/>
      <c r="B54" s="100"/>
      <c r="C54" s="100"/>
      <c r="D54" s="58"/>
      <c r="E54" s="100"/>
      <c r="F54" s="58"/>
      <c r="G54" s="58"/>
      <c r="H54" s="58"/>
      <c r="I54" s="58"/>
    </row>
    <row r="55" spans="1:9" ht="18.75" customHeight="1" x14ac:dyDescent="0.15">
      <c r="A55" s="100"/>
      <c r="B55" s="100" t="s">
        <v>468</v>
      </c>
      <c r="C55" s="100"/>
      <c r="D55" s="58"/>
      <c r="E55" s="58"/>
      <c r="F55" s="58"/>
      <c r="G55" s="58"/>
      <c r="H55" s="440"/>
      <c r="I55" s="440">
        <f>'Form 1 Cover'!$D$147</f>
        <v>42787</v>
      </c>
    </row>
    <row r="56" spans="1:9" ht="18.75" customHeight="1" x14ac:dyDescent="0.15">
      <c r="A56" s="100"/>
      <c r="B56" s="100"/>
      <c r="C56" s="100"/>
      <c r="D56" s="58"/>
      <c r="E56" s="58"/>
      <c r="F56" s="58"/>
      <c r="G56" s="58"/>
      <c r="H56" s="440"/>
      <c r="I56" s="440"/>
    </row>
    <row r="57" spans="1:9" ht="18.75" customHeight="1" x14ac:dyDescent="0.15">
      <c r="A57" s="100"/>
      <c r="B57" s="100"/>
      <c r="C57" s="100"/>
      <c r="D57" s="58"/>
      <c r="E57" s="58"/>
      <c r="F57" s="58"/>
      <c r="G57" s="58"/>
      <c r="H57" s="440"/>
      <c r="I57" s="440"/>
    </row>
    <row r="58" spans="1:9" x14ac:dyDescent="0.15">
      <c r="A58" s="413"/>
      <c r="B58" s="441" t="str">
        <f>'Form 1 Cover'!B21</f>
        <v>CORAL ACADEMY OF LAS VEGAS</v>
      </c>
      <c r="C58" s="95"/>
      <c r="D58" s="96"/>
      <c r="E58" s="199">
        <v>-1</v>
      </c>
      <c r="F58" s="200">
        <v>-2</v>
      </c>
      <c r="G58" s="387">
        <v>-3</v>
      </c>
      <c r="H58" s="200">
        <v>-4</v>
      </c>
      <c r="I58" s="200">
        <v>-5</v>
      </c>
    </row>
    <row r="59" spans="1:9" x14ac:dyDescent="0.15">
      <c r="A59" s="429"/>
      <c r="B59" s="100"/>
      <c r="C59" s="100"/>
      <c r="D59" s="47"/>
      <c r="E59" s="206"/>
      <c r="F59" s="32" t="s">
        <v>33</v>
      </c>
      <c r="G59" s="666" t="str">
        <f>"BUDGET YEAR ENDING "&amp;TEXT('Form 1 Cover'!D140, "MM/DD/YY")</f>
        <v>BUDGET YEAR ENDING 06/30/18</v>
      </c>
      <c r="H59" s="667"/>
      <c r="I59" s="668"/>
    </row>
    <row r="60" spans="1:9" x14ac:dyDescent="0.15">
      <c r="A60" s="429"/>
      <c r="B60" s="100"/>
      <c r="C60" s="100"/>
      <c r="D60" s="47"/>
      <c r="E60" s="202" t="s">
        <v>286</v>
      </c>
      <c r="F60" s="202" t="s">
        <v>288</v>
      </c>
      <c r="G60" s="203"/>
      <c r="H60" s="431"/>
      <c r="I60" s="202" t="s">
        <v>633</v>
      </c>
    </row>
    <row r="61" spans="1:9" ht="16" x14ac:dyDescent="0.2">
      <c r="A61" s="429"/>
      <c r="B61" s="160" t="s">
        <v>80</v>
      </c>
      <c r="C61" s="58"/>
      <c r="D61" s="47"/>
      <c r="E61" s="202" t="s">
        <v>287</v>
      </c>
      <c r="F61" s="202" t="s">
        <v>287</v>
      </c>
      <c r="G61" s="204" t="s">
        <v>289</v>
      </c>
      <c r="H61" s="202" t="s">
        <v>112</v>
      </c>
      <c r="I61" s="202" t="s">
        <v>112</v>
      </c>
    </row>
    <row r="62" spans="1:9" ht="16" x14ac:dyDescent="0.15">
      <c r="A62" s="427"/>
      <c r="B62" s="664"/>
      <c r="C62" s="664"/>
      <c r="D62" s="665"/>
      <c r="E62" s="4">
        <f>'Form 1 Cover'!D131</f>
        <v>42551</v>
      </c>
      <c r="F62" s="4">
        <f>'Form 1 Cover'!D135</f>
        <v>42916</v>
      </c>
      <c r="G62" s="205" t="s">
        <v>290</v>
      </c>
      <c r="H62" s="432" t="s">
        <v>290</v>
      </c>
      <c r="I62" s="432" t="s">
        <v>290</v>
      </c>
    </row>
    <row r="63" spans="1:9" x14ac:dyDescent="0.15">
      <c r="A63" s="401" t="s">
        <v>84</v>
      </c>
      <c r="B63" s="110"/>
      <c r="C63" s="111" t="s">
        <v>186</v>
      </c>
      <c r="D63" s="161"/>
      <c r="E63" s="127"/>
      <c r="F63" s="127"/>
      <c r="G63" s="127"/>
      <c r="H63" s="127"/>
      <c r="I63" s="127"/>
    </row>
    <row r="64" spans="1:9" x14ac:dyDescent="0.15">
      <c r="A64" s="403"/>
      <c r="B64" s="114" t="s">
        <v>178</v>
      </c>
      <c r="C64" s="114"/>
      <c r="D64" s="51" t="s">
        <v>179</v>
      </c>
      <c r="E64" s="142"/>
      <c r="F64" s="142"/>
      <c r="G64" s="142"/>
      <c r="H64" s="142"/>
      <c r="I64" s="142"/>
    </row>
    <row r="65" spans="1:9" x14ac:dyDescent="0.15">
      <c r="A65" s="403"/>
      <c r="B65" s="114"/>
      <c r="C65" s="114" t="s">
        <v>82</v>
      </c>
      <c r="D65" s="51" t="s">
        <v>83</v>
      </c>
      <c r="E65" s="527">
        <v>81069</v>
      </c>
      <c r="F65" s="527">
        <v>283115.84999999998</v>
      </c>
      <c r="G65" s="527">
        <v>327488.72756730393</v>
      </c>
      <c r="H65" s="527">
        <v>311909.06007237447</v>
      </c>
      <c r="I65" s="527"/>
    </row>
    <row r="66" spans="1:9" x14ac:dyDescent="0.15">
      <c r="A66" s="403"/>
      <c r="B66" s="114"/>
      <c r="C66" s="114" t="s">
        <v>84</v>
      </c>
      <c r="D66" s="51" t="s">
        <v>85</v>
      </c>
      <c r="E66" s="527">
        <v>23248</v>
      </c>
      <c r="F66" s="527">
        <v>73159.533179999999</v>
      </c>
      <c r="G66" s="527">
        <v>84734.691440226277</v>
      </c>
      <c r="H66" s="527">
        <v>82663.141020072071</v>
      </c>
      <c r="I66" s="527"/>
    </row>
    <row r="67" spans="1:9" x14ac:dyDescent="0.15">
      <c r="A67" s="403"/>
      <c r="B67" s="114"/>
      <c r="C67" s="114" t="s">
        <v>134</v>
      </c>
      <c r="D67" s="51"/>
      <c r="E67" s="527"/>
      <c r="F67" s="527">
        <v>74920.42</v>
      </c>
      <c r="G67" s="527">
        <v>74920.42</v>
      </c>
      <c r="H67" s="527">
        <f>135000+49840.84</f>
        <v>184840.84</v>
      </c>
      <c r="I67" s="527"/>
    </row>
    <row r="68" spans="1:9" x14ac:dyDescent="0.15">
      <c r="A68" s="403"/>
      <c r="B68" s="114"/>
      <c r="C68" s="114" t="s">
        <v>86</v>
      </c>
      <c r="D68" s="51" t="s">
        <v>87</v>
      </c>
      <c r="E68" s="527"/>
      <c r="F68" s="527"/>
      <c r="G68" s="527"/>
      <c r="H68" s="527"/>
      <c r="I68" s="527"/>
    </row>
    <row r="69" spans="1:9" x14ac:dyDescent="0.15">
      <c r="A69" s="403"/>
      <c r="B69" s="114"/>
      <c r="C69" s="114" t="s">
        <v>90</v>
      </c>
      <c r="D69" s="51" t="s">
        <v>135</v>
      </c>
      <c r="E69" s="527"/>
      <c r="F69" s="527"/>
      <c r="G69" s="527"/>
      <c r="H69" s="527"/>
      <c r="I69" s="527"/>
    </row>
    <row r="70" spans="1:9" x14ac:dyDescent="0.15">
      <c r="A70" s="403"/>
      <c r="B70" s="114"/>
      <c r="C70" s="114" t="s">
        <v>88</v>
      </c>
      <c r="D70" s="51" t="s">
        <v>89</v>
      </c>
      <c r="E70" s="527"/>
      <c r="F70" s="527"/>
      <c r="G70" s="527"/>
      <c r="H70" s="527"/>
      <c r="I70" s="527"/>
    </row>
    <row r="71" spans="1:9" x14ac:dyDescent="0.15">
      <c r="A71" s="403"/>
      <c r="B71" s="114" t="s">
        <v>406</v>
      </c>
      <c r="C71" s="114"/>
      <c r="D71" s="51"/>
      <c r="E71" s="142"/>
      <c r="F71" s="142"/>
      <c r="G71" s="142"/>
      <c r="H71" s="142"/>
      <c r="I71" s="142"/>
    </row>
    <row r="72" spans="1:9" x14ac:dyDescent="0.15">
      <c r="A72" s="403"/>
      <c r="B72" s="114"/>
      <c r="C72" s="114" t="s">
        <v>82</v>
      </c>
      <c r="D72" s="51" t="s">
        <v>83</v>
      </c>
      <c r="E72" s="527">
        <v>210755</v>
      </c>
      <c r="F72" s="527"/>
      <c r="G72" s="527"/>
      <c r="H72" s="527"/>
      <c r="I72" s="527"/>
    </row>
    <row r="73" spans="1:9" x14ac:dyDescent="0.15">
      <c r="A73" s="403"/>
      <c r="B73" s="114"/>
      <c r="C73" s="114" t="s">
        <v>84</v>
      </c>
      <c r="D73" s="51" t="s">
        <v>85</v>
      </c>
      <c r="E73" s="527"/>
      <c r="F73" s="527"/>
      <c r="G73" s="527"/>
      <c r="H73" s="527"/>
      <c r="I73" s="527"/>
    </row>
    <row r="74" spans="1:9" x14ac:dyDescent="0.15">
      <c r="A74" s="403"/>
      <c r="B74" s="114"/>
      <c r="C74" s="114" t="s">
        <v>134</v>
      </c>
      <c r="D74" s="51"/>
      <c r="E74" s="527"/>
      <c r="F74" s="527"/>
      <c r="G74" s="527"/>
      <c r="H74" s="527"/>
      <c r="I74" s="527"/>
    </row>
    <row r="75" spans="1:9" x14ac:dyDescent="0.15">
      <c r="A75" s="403"/>
      <c r="B75" s="114"/>
      <c r="C75" s="114" t="s">
        <v>86</v>
      </c>
      <c r="D75" s="51" t="s">
        <v>87</v>
      </c>
      <c r="E75" s="527"/>
      <c r="F75" s="527"/>
      <c r="G75" s="527"/>
      <c r="H75" s="527"/>
      <c r="I75" s="527"/>
    </row>
    <row r="76" spans="1:9" x14ac:dyDescent="0.15">
      <c r="A76" s="403"/>
      <c r="B76" s="114"/>
      <c r="C76" s="114" t="s">
        <v>90</v>
      </c>
      <c r="D76" s="51" t="s">
        <v>135</v>
      </c>
      <c r="E76" s="527"/>
      <c r="F76" s="527"/>
      <c r="G76" s="527"/>
      <c r="H76" s="527"/>
      <c r="I76" s="527"/>
    </row>
    <row r="77" spans="1:9" x14ac:dyDescent="0.15">
      <c r="A77" s="403"/>
      <c r="B77" s="114"/>
      <c r="C77" s="114" t="s">
        <v>88</v>
      </c>
      <c r="D77" s="51" t="s">
        <v>89</v>
      </c>
      <c r="E77" s="527"/>
      <c r="F77" s="527"/>
      <c r="G77" s="527"/>
      <c r="H77" s="527"/>
      <c r="I77" s="527"/>
    </row>
    <row r="78" spans="1:9" x14ac:dyDescent="0.15">
      <c r="A78" s="403"/>
      <c r="B78" s="114" t="s">
        <v>407</v>
      </c>
      <c r="C78" s="114"/>
      <c r="D78" s="51"/>
      <c r="E78" s="142"/>
      <c r="F78" s="142"/>
      <c r="G78" s="142"/>
      <c r="H78" s="142"/>
      <c r="I78" s="142"/>
    </row>
    <row r="79" spans="1:9" x14ac:dyDescent="0.15">
      <c r="A79" s="403"/>
      <c r="B79" s="114"/>
      <c r="C79" s="114" t="s">
        <v>82</v>
      </c>
      <c r="D79" s="51" t="s">
        <v>83</v>
      </c>
      <c r="E79" s="527"/>
      <c r="F79" s="527"/>
      <c r="G79" s="527"/>
      <c r="H79" s="527"/>
      <c r="I79" s="527"/>
    </row>
    <row r="80" spans="1:9" x14ac:dyDescent="0.15">
      <c r="A80" s="403"/>
      <c r="B80" s="114"/>
      <c r="C80" s="114" t="s">
        <v>84</v>
      </c>
      <c r="D80" s="51" t="s">
        <v>85</v>
      </c>
      <c r="E80" s="527"/>
      <c r="F80" s="527"/>
      <c r="G80" s="527"/>
      <c r="H80" s="527"/>
      <c r="I80" s="527"/>
    </row>
    <row r="81" spans="1:9" x14ac:dyDescent="0.15">
      <c r="A81" s="403"/>
      <c r="B81" s="114"/>
      <c r="C81" s="114" t="s">
        <v>134</v>
      </c>
      <c r="D81" s="51"/>
      <c r="E81" s="527"/>
      <c r="F81" s="527"/>
      <c r="G81" s="527"/>
      <c r="H81" s="527"/>
      <c r="I81" s="527"/>
    </row>
    <row r="82" spans="1:9" x14ac:dyDescent="0.15">
      <c r="A82" s="403"/>
      <c r="B82" s="114"/>
      <c r="C82" s="114" t="s">
        <v>86</v>
      </c>
      <c r="D82" s="51" t="s">
        <v>87</v>
      </c>
      <c r="E82" s="527"/>
      <c r="F82" s="527"/>
      <c r="G82" s="527"/>
      <c r="H82" s="527"/>
      <c r="I82" s="527"/>
    </row>
    <row r="83" spans="1:9" x14ac:dyDescent="0.15">
      <c r="A83" s="403"/>
      <c r="B83" s="114"/>
      <c r="C83" s="114" t="s">
        <v>90</v>
      </c>
      <c r="D83" s="51" t="s">
        <v>135</v>
      </c>
      <c r="E83" s="527"/>
      <c r="F83" s="527"/>
      <c r="G83" s="527"/>
      <c r="H83" s="527"/>
      <c r="I83" s="527"/>
    </row>
    <row r="84" spans="1:9" x14ac:dyDescent="0.15">
      <c r="A84" s="403"/>
      <c r="B84" s="114"/>
      <c r="C84" s="114" t="s">
        <v>88</v>
      </c>
      <c r="D84" s="51" t="s">
        <v>89</v>
      </c>
      <c r="E84" s="527"/>
      <c r="F84" s="527"/>
      <c r="G84" s="527"/>
      <c r="H84" s="527"/>
      <c r="I84" s="527"/>
    </row>
    <row r="85" spans="1:9" ht="15" thickBot="1" x14ac:dyDescent="0.2">
      <c r="A85" s="414" t="s">
        <v>393</v>
      </c>
      <c r="B85" s="133"/>
      <c r="C85" s="133"/>
      <c r="D85" s="57"/>
      <c r="E85" s="162">
        <f>SUM(E65:E84)</f>
        <v>315072</v>
      </c>
      <c r="F85" s="162">
        <f>SUM(F65:F84)</f>
        <v>431195.80317999999</v>
      </c>
      <c r="G85" s="162">
        <f>SUM(G65:G84)</f>
        <v>487143.83900753019</v>
      </c>
      <c r="H85" s="162">
        <f>SUM(H65:H84)</f>
        <v>579413.04109244654</v>
      </c>
      <c r="I85" s="162">
        <f>SUM(I65:I84)</f>
        <v>0</v>
      </c>
    </row>
    <row r="86" spans="1:9" ht="15" thickTop="1" x14ac:dyDescent="0.15">
      <c r="A86" s="405" t="s">
        <v>392</v>
      </c>
      <c r="B86" s="124"/>
      <c r="C86" s="163" t="s">
        <v>394</v>
      </c>
      <c r="D86" s="164"/>
      <c r="E86" s="165"/>
      <c r="F86" s="165"/>
      <c r="G86" s="165"/>
      <c r="H86" s="165"/>
      <c r="I86" s="165"/>
    </row>
    <row r="87" spans="1:9" x14ac:dyDescent="0.15">
      <c r="A87" s="403"/>
      <c r="B87" s="114" t="s">
        <v>178</v>
      </c>
      <c r="C87" s="114"/>
      <c r="D87" s="51" t="s">
        <v>179</v>
      </c>
      <c r="E87" s="167"/>
      <c r="F87" s="142"/>
      <c r="G87" s="142"/>
      <c r="H87" s="142"/>
      <c r="I87" s="142"/>
    </row>
    <row r="88" spans="1:9" x14ac:dyDescent="0.15">
      <c r="A88" s="403"/>
      <c r="B88" s="114"/>
      <c r="C88" s="114" t="s">
        <v>82</v>
      </c>
      <c r="D88" s="51" t="s">
        <v>83</v>
      </c>
      <c r="E88" s="527"/>
      <c r="F88" s="527"/>
      <c r="G88" s="527"/>
      <c r="H88" s="527"/>
      <c r="I88" s="527"/>
    </row>
    <row r="89" spans="1:9" x14ac:dyDescent="0.15">
      <c r="A89" s="403"/>
      <c r="B89" s="114"/>
      <c r="C89" s="114" t="s">
        <v>84</v>
      </c>
      <c r="D89" s="51" t="s">
        <v>85</v>
      </c>
      <c r="E89" s="524"/>
      <c r="F89" s="525"/>
      <c r="G89" s="525"/>
      <c r="H89" s="525"/>
      <c r="I89" s="525"/>
    </row>
    <row r="90" spans="1:9" x14ac:dyDescent="0.15">
      <c r="A90" s="403"/>
      <c r="B90" s="114"/>
      <c r="C90" s="114" t="s">
        <v>134</v>
      </c>
      <c r="D90" s="51"/>
      <c r="E90" s="527"/>
      <c r="F90" s="527"/>
      <c r="G90" s="527"/>
      <c r="H90" s="527"/>
      <c r="I90" s="527"/>
    </row>
    <row r="91" spans="1:9" x14ac:dyDescent="0.15">
      <c r="A91" s="403"/>
      <c r="B91" s="114"/>
      <c r="C91" s="114" t="s">
        <v>86</v>
      </c>
      <c r="D91" s="51" t="s">
        <v>87</v>
      </c>
      <c r="E91" s="527"/>
      <c r="F91" s="527"/>
      <c r="G91" s="527"/>
      <c r="H91" s="527"/>
      <c r="I91" s="527"/>
    </row>
    <row r="92" spans="1:9" x14ac:dyDescent="0.15">
      <c r="A92" s="403"/>
      <c r="B92" s="114"/>
      <c r="C92" s="114" t="s">
        <v>90</v>
      </c>
      <c r="D92" s="51" t="s">
        <v>135</v>
      </c>
      <c r="E92" s="527"/>
      <c r="F92" s="527"/>
      <c r="G92" s="527"/>
      <c r="H92" s="527"/>
      <c r="I92" s="527"/>
    </row>
    <row r="93" spans="1:9" x14ac:dyDescent="0.15">
      <c r="A93" s="403"/>
      <c r="B93" s="114"/>
      <c r="C93" s="114" t="s">
        <v>88</v>
      </c>
      <c r="D93" s="51" t="s">
        <v>89</v>
      </c>
      <c r="E93" s="524"/>
      <c r="F93" s="525"/>
      <c r="G93" s="525"/>
      <c r="H93" s="525"/>
      <c r="I93" s="525"/>
    </row>
    <row r="94" spans="1:9" x14ac:dyDescent="0.15">
      <c r="A94" s="403"/>
      <c r="B94" s="114" t="s">
        <v>406</v>
      </c>
      <c r="C94" s="114"/>
      <c r="D94" s="51"/>
      <c r="E94" s="140"/>
      <c r="F94" s="141"/>
      <c r="G94" s="141"/>
      <c r="H94" s="141"/>
      <c r="I94" s="141"/>
    </row>
    <row r="95" spans="1:9" x14ac:dyDescent="0.15">
      <c r="A95" s="403"/>
      <c r="B95" s="114"/>
      <c r="C95" s="114" t="s">
        <v>82</v>
      </c>
      <c r="D95" s="51" t="s">
        <v>83</v>
      </c>
      <c r="E95" s="527"/>
      <c r="F95" s="527"/>
      <c r="G95" s="527"/>
      <c r="H95" s="527"/>
      <c r="I95" s="527"/>
    </row>
    <row r="96" spans="1:9" x14ac:dyDescent="0.15">
      <c r="A96" s="403"/>
      <c r="B96" s="114"/>
      <c r="C96" s="114" t="s">
        <v>84</v>
      </c>
      <c r="D96" s="51" t="s">
        <v>85</v>
      </c>
      <c r="E96" s="527"/>
      <c r="F96" s="527"/>
      <c r="G96" s="527"/>
      <c r="H96" s="527"/>
      <c r="I96" s="527"/>
    </row>
    <row r="97" spans="1:9" x14ac:dyDescent="0.15">
      <c r="A97" s="403"/>
      <c r="B97" s="114"/>
      <c r="C97" s="114" t="s">
        <v>134</v>
      </c>
      <c r="D97" s="51"/>
      <c r="E97" s="527"/>
      <c r="F97" s="527"/>
      <c r="G97" s="527"/>
      <c r="H97" s="527"/>
      <c r="I97" s="527"/>
    </row>
    <row r="98" spans="1:9" x14ac:dyDescent="0.15">
      <c r="A98" s="403"/>
      <c r="B98" s="114"/>
      <c r="C98" s="114" t="s">
        <v>86</v>
      </c>
      <c r="D98" s="51" t="s">
        <v>87</v>
      </c>
      <c r="E98" s="527"/>
      <c r="F98" s="527"/>
      <c r="G98" s="527"/>
      <c r="H98" s="527"/>
      <c r="I98" s="527"/>
    </row>
    <row r="99" spans="1:9" x14ac:dyDescent="0.15">
      <c r="A99" s="403"/>
      <c r="B99" s="114"/>
      <c r="C99" s="114" t="s">
        <v>90</v>
      </c>
      <c r="D99" s="51" t="s">
        <v>135</v>
      </c>
      <c r="E99" s="527"/>
      <c r="F99" s="527"/>
      <c r="G99" s="527"/>
      <c r="H99" s="527"/>
      <c r="I99" s="527"/>
    </row>
    <row r="100" spans="1:9" x14ac:dyDescent="0.15">
      <c r="A100" s="403"/>
      <c r="B100" s="114"/>
      <c r="C100" s="114" t="s">
        <v>88</v>
      </c>
      <c r="D100" s="51" t="s">
        <v>89</v>
      </c>
      <c r="E100" s="527"/>
      <c r="F100" s="527"/>
      <c r="G100" s="527"/>
      <c r="H100" s="527"/>
      <c r="I100" s="527"/>
    </row>
    <row r="101" spans="1:9" x14ac:dyDescent="0.15">
      <c r="A101" s="403"/>
      <c r="B101" s="114" t="s">
        <v>407</v>
      </c>
      <c r="C101" s="114"/>
      <c r="D101" s="51"/>
      <c r="E101" s="142"/>
      <c r="F101" s="142"/>
      <c r="G101" s="142"/>
      <c r="H101" s="142"/>
      <c r="I101" s="142"/>
    </row>
    <row r="102" spans="1:9" x14ac:dyDescent="0.15">
      <c r="A102" s="403"/>
      <c r="B102" s="114"/>
      <c r="C102" s="114" t="s">
        <v>82</v>
      </c>
      <c r="D102" s="51" t="s">
        <v>83</v>
      </c>
      <c r="E102" s="527"/>
      <c r="F102" s="527"/>
      <c r="G102" s="527"/>
      <c r="H102" s="527"/>
      <c r="I102" s="527"/>
    </row>
    <row r="103" spans="1:9" x14ac:dyDescent="0.15">
      <c r="A103" s="403"/>
      <c r="B103" s="114"/>
      <c r="C103" s="114" t="s">
        <v>84</v>
      </c>
      <c r="D103" s="51" t="s">
        <v>85</v>
      </c>
      <c r="E103" s="526"/>
      <c r="F103" s="527"/>
      <c r="G103" s="527"/>
      <c r="H103" s="527"/>
      <c r="I103" s="527"/>
    </row>
    <row r="104" spans="1:9" x14ac:dyDescent="0.15">
      <c r="A104" s="403"/>
      <c r="B104" s="114"/>
      <c r="C104" s="114" t="s">
        <v>134</v>
      </c>
      <c r="D104" s="51"/>
      <c r="E104" s="524"/>
      <c r="F104" s="525"/>
      <c r="G104" s="525"/>
      <c r="H104" s="525"/>
      <c r="I104" s="525"/>
    </row>
    <row r="105" spans="1:9" x14ac:dyDescent="0.15">
      <c r="A105" s="403"/>
      <c r="B105" s="114"/>
      <c r="C105" s="114" t="s">
        <v>86</v>
      </c>
      <c r="D105" s="51" t="s">
        <v>87</v>
      </c>
      <c r="E105" s="526"/>
      <c r="F105" s="527"/>
      <c r="G105" s="527"/>
      <c r="H105" s="527"/>
      <c r="I105" s="527"/>
    </row>
    <row r="106" spans="1:9" x14ac:dyDescent="0.15">
      <c r="A106" s="403"/>
      <c r="B106" s="114"/>
      <c r="C106" s="114" t="s">
        <v>90</v>
      </c>
      <c r="D106" s="51" t="s">
        <v>135</v>
      </c>
      <c r="E106" s="526"/>
      <c r="F106" s="527"/>
      <c r="G106" s="527"/>
      <c r="H106" s="527"/>
      <c r="I106" s="527"/>
    </row>
    <row r="107" spans="1:9" x14ac:dyDescent="0.15">
      <c r="A107" s="403"/>
      <c r="B107" s="114"/>
      <c r="C107" s="114" t="s">
        <v>88</v>
      </c>
      <c r="D107" s="51" t="s">
        <v>89</v>
      </c>
      <c r="E107" s="526"/>
      <c r="F107" s="527"/>
      <c r="G107" s="527"/>
      <c r="H107" s="527"/>
      <c r="I107" s="527"/>
    </row>
    <row r="108" spans="1:9" ht="15" thickBot="1" x14ac:dyDescent="0.2">
      <c r="A108" s="414" t="s">
        <v>395</v>
      </c>
      <c r="B108" s="133"/>
      <c r="C108" s="133"/>
      <c r="D108" s="57"/>
      <c r="E108" s="168">
        <f>SUM(E88:E107)</f>
        <v>0</v>
      </c>
      <c r="F108" s="168">
        <f>SUM(F88:F107)</f>
        <v>0</v>
      </c>
      <c r="G108" s="168">
        <f>SUM(G88:G107)</f>
        <v>0</v>
      </c>
      <c r="H108" s="168">
        <f>SUM(H88:H107)</f>
        <v>0</v>
      </c>
      <c r="I108" s="168">
        <f>SUM(I88:I107)</f>
        <v>0</v>
      </c>
    </row>
    <row r="109" spans="1:9" ht="15" thickTop="1" x14ac:dyDescent="0.15">
      <c r="A109" s="157"/>
      <c r="B109" s="158"/>
      <c r="C109" s="158"/>
      <c r="D109" s="396"/>
      <c r="E109" s="439"/>
      <c r="F109" s="439"/>
      <c r="G109" s="439"/>
      <c r="H109" s="439"/>
      <c r="I109" s="439"/>
    </row>
    <row r="110" spans="1:9" x14ac:dyDescent="0.15">
      <c r="A110" s="100"/>
      <c r="B110" s="528" t="str">
        <f>'Form 1 Cover'!B21</f>
        <v>CORAL ACADEMY OF LAS VEGAS</v>
      </c>
      <c r="C110" s="488"/>
      <c r="D110" s="43"/>
      <c r="E110" s="58"/>
      <c r="F110" s="58"/>
      <c r="H110" s="58"/>
      <c r="I110" s="489" t="str">
        <f>"Budget Fiscal Year "&amp;TEXT('Form 1 Cover'!$D$138, "mm/dd/yy")</f>
        <v>Budget Fiscal Year 2017-2018</v>
      </c>
    </row>
    <row r="111" spans="1:9" x14ac:dyDescent="0.15">
      <c r="A111" s="100"/>
      <c r="B111" s="100"/>
      <c r="C111" s="100"/>
      <c r="D111" s="58"/>
      <c r="E111" s="100"/>
      <c r="F111" s="58"/>
      <c r="G111" s="58"/>
      <c r="H111" s="58"/>
      <c r="I111" s="58"/>
    </row>
    <row r="112" spans="1:9" x14ac:dyDescent="0.15">
      <c r="A112" s="100"/>
      <c r="B112" s="100" t="s">
        <v>468</v>
      </c>
      <c r="C112" s="100"/>
      <c r="D112" s="58"/>
      <c r="E112" s="58"/>
      <c r="F112" s="58"/>
      <c r="G112" s="58"/>
      <c r="H112" s="440"/>
      <c r="I112" s="440">
        <f>'Form 1 Cover'!$D$147</f>
        <v>42787</v>
      </c>
    </row>
    <row r="113" spans="1:11" x14ac:dyDescent="0.15">
      <c r="A113" s="100"/>
      <c r="B113" s="100"/>
      <c r="C113" s="100"/>
      <c r="D113" s="58"/>
      <c r="E113" s="58"/>
      <c r="F113" s="58"/>
      <c r="G113" s="58"/>
      <c r="H113" s="440"/>
      <c r="I113" s="440"/>
    </row>
    <row r="114" spans="1:11" x14ac:dyDescent="0.15">
      <c r="A114" s="100"/>
      <c r="B114" s="100"/>
      <c r="C114" s="100"/>
      <c r="D114" s="58"/>
      <c r="E114" s="58"/>
      <c r="F114" s="58"/>
      <c r="G114" s="58"/>
      <c r="H114" s="440"/>
      <c r="I114" s="440"/>
    </row>
    <row r="115" spans="1:11" x14ac:dyDescent="0.15">
      <c r="A115" s="413"/>
      <c r="B115" s="95"/>
      <c r="C115" s="95"/>
      <c r="D115" s="96"/>
      <c r="E115" s="199">
        <v>-1</v>
      </c>
      <c r="F115" s="200">
        <v>-2</v>
      </c>
      <c r="G115" s="387">
        <v>-3</v>
      </c>
      <c r="H115" s="200">
        <v>-4</v>
      </c>
      <c r="I115" s="200">
        <v>-5</v>
      </c>
    </row>
    <row r="116" spans="1:11" x14ac:dyDescent="0.15">
      <c r="A116" s="429"/>
      <c r="B116" s="100"/>
      <c r="C116" s="100"/>
      <c r="D116" s="47"/>
      <c r="E116" s="206"/>
      <c r="F116" s="32" t="s">
        <v>33</v>
      </c>
      <c r="G116" s="666" t="str">
        <f>"BUDGET YEAR ENDING "&amp;TEXT('Form 1 Cover'!D140, "MM/DD/YY")</f>
        <v>BUDGET YEAR ENDING 06/30/18</v>
      </c>
      <c r="H116" s="667"/>
      <c r="I116" s="668"/>
    </row>
    <row r="117" spans="1:11" x14ac:dyDescent="0.15">
      <c r="A117" s="429"/>
      <c r="B117" s="100"/>
      <c r="C117" s="100"/>
      <c r="D117" s="47"/>
      <c r="E117" s="202" t="s">
        <v>286</v>
      </c>
      <c r="F117" s="202" t="s">
        <v>288</v>
      </c>
      <c r="G117" s="203"/>
      <c r="H117" s="431"/>
      <c r="I117" s="202" t="s">
        <v>633</v>
      </c>
    </row>
    <row r="118" spans="1:11" ht="16" x14ac:dyDescent="0.2">
      <c r="A118" s="429"/>
      <c r="B118" s="160" t="s">
        <v>80</v>
      </c>
      <c r="C118" s="58"/>
      <c r="D118" s="47"/>
      <c r="E118" s="202" t="s">
        <v>287</v>
      </c>
      <c r="F118" s="202" t="s">
        <v>287</v>
      </c>
      <c r="G118" s="204" t="s">
        <v>289</v>
      </c>
      <c r="H118" s="202" t="s">
        <v>112</v>
      </c>
      <c r="I118" s="202" t="s">
        <v>112</v>
      </c>
    </row>
    <row r="119" spans="1:11" ht="16" x14ac:dyDescent="0.15">
      <c r="A119" s="427"/>
      <c r="B119" s="664"/>
      <c r="C119" s="664"/>
      <c r="D119" s="665"/>
      <c r="E119" s="4">
        <f>'Form 1 Cover'!D131</f>
        <v>42551</v>
      </c>
      <c r="F119" s="4">
        <f>'Form 1 Cover'!D135</f>
        <v>42916</v>
      </c>
      <c r="G119" s="205" t="s">
        <v>290</v>
      </c>
      <c r="H119" s="432" t="s">
        <v>290</v>
      </c>
      <c r="I119" s="432" t="s">
        <v>290</v>
      </c>
    </row>
    <row r="120" spans="1:11" x14ac:dyDescent="0.15">
      <c r="A120" s="401" t="s">
        <v>396</v>
      </c>
      <c r="B120" s="110"/>
      <c r="C120" s="111" t="s">
        <v>397</v>
      </c>
      <c r="D120" s="161"/>
      <c r="E120" s="127"/>
      <c r="F120" s="127"/>
      <c r="G120" s="127"/>
      <c r="H120" s="127"/>
      <c r="I120" s="127"/>
    </row>
    <row r="121" spans="1:11" x14ac:dyDescent="0.15">
      <c r="A121" s="403"/>
      <c r="B121" s="114" t="s">
        <v>178</v>
      </c>
      <c r="C121" s="114"/>
      <c r="D121" s="51" t="s">
        <v>179</v>
      </c>
      <c r="E121" s="55"/>
      <c r="F121" s="55"/>
      <c r="G121" s="55"/>
      <c r="H121" s="55"/>
      <c r="I121" s="55"/>
      <c r="K121" s="534" t="s">
        <v>652</v>
      </c>
    </row>
    <row r="122" spans="1:11" x14ac:dyDescent="0.15">
      <c r="A122" s="403"/>
      <c r="B122" s="114"/>
      <c r="C122" s="114" t="s">
        <v>82</v>
      </c>
      <c r="D122" s="51" t="s">
        <v>83</v>
      </c>
      <c r="E122" s="527"/>
      <c r="F122" s="527"/>
      <c r="G122" s="527"/>
      <c r="H122" s="527"/>
      <c r="I122" s="527"/>
    </row>
    <row r="123" spans="1:11" x14ac:dyDescent="0.15">
      <c r="A123" s="403"/>
      <c r="B123" s="114"/>
      <c r="C123" s="114" t="s">
        <v>84</v>
      </c>
      <c r="D123" s="51" t="s">
        <v>85</v>
      </c>
      <c r="E123" s="527"/>
      <c r="F123" s="527"/>
      <c r="G123" s="527"/>
      <c r="H123" s="527"/>
      <c r="I123" s="527"/>
    </row>
    <row r="124" spans="1:11" x14ac:dyDescent="0.15">
      <c r="A124" s="403"/>
      <c r="B124" s="114"/>
      <c r="C124" s="114" t="s">
        <v>134</v>
      </c>
      <c r="D124" s="51"/>
      <c r="E124" s="527"/>
      <c r="F124" s="527"/>
      <c r="G124" s="527"/>
      <c r="H124" s="527"/>
      <c r="I124" s="527"/>
    </row>
    <row r="125" spans="1:11" x14ac:dyDescent="0.15">
      <c r="A125" s="403"/>
      <c r="B125" s="114"/>
      <c r="C125" s="114" t="s">
        <v>86</v>
      </c>
      <c r="D125" s="51" t="s">
        <v>87</v>
      </c>
      <c r="E125" s="527"/>
      <c r="F125" s="527"/>
      <c r="G125" s="527"/>
      <c r="H125" s="527"/>
      <c r="I125" s="527"/>
    </row>
    <row r="126" spans="1:11" x14ac:dyDescent="0.15">
      <c r="A126" s="403"/>
      <c r="B126" s="114"/>
      <c r="C126" s="114" t="s">
        <v>90</v>
      </c>
      <c r="D126" s="51" t="s">
        <v>135</v>
      </c>
      <c r="E126" s="527"/>
      <c r="F126" s="527"/>
      <c r="G126" s="527"/>
      <c r="H126" s="527"/>
      <c r="I126" s="527"/>
    </row>
    <row r="127" spans="1:11" x14ac:dyDescent="0.15">
      <c r="A127" s="403"/>
      <c r="B127" s="114"/>
      <c r="C127" s="114" t="s">
        <v>88</v>
      </c>
      <c r="D127" s="51" t="s">
        <v>89</v>
      </c>
      <c r="E127" s="527"/>
      <c r="F127" s="527"/>
      <c r="G127" s="527"/>
      <c r="H127" s="527"/>
      <c r="I127" s="527"/>
    </row>
    <row r="128" spans="1:11" x14ac:dyDescent="0.15">
      <c r="A128" s="403"/>
      <c r="B128" s="114" t="s">
        <v>406</v>
      </c>
      <c r="C128" s="114"/>
      <c r="D128" s="51"/>
      <c r="E128" s="142"/>
      <c r="F128" s="142"/>
      <c r="G128" s="142"/>
      <c r="H128" s="142"/>
      <c r="I128" s="142"/>
    </row>
    <row r="129" spans="1:9" x14ac:dyDescent="0.15">
      <c r="A129" s="403"/>
      <c r="B129" s="114"/>
      <c r="C129" s="114" t="s">
        <v>82</v>
      </c>
      <c r="D129" s="51" t="s">
        <v>83</v>
      </c>
      <c r="E129" s="527"/>
      <c r="F129" s="527"/>
      <c r="G129" s="527"/>
      <c r="H129" s="527"/>
      <c r="I129" s="527"/>
    </row>
    <row r="130" spans="1:9" x14ac:dyDescent="0.15">
      <c r="A130" s="403"/>
      <c r="B130" s="114"/>
      <c r="C130" s="114" t="s">
        <v>84</v>
      </c>
      <c r="D130" s="51" t="s">
        <v>85</v>
      </c>
      <c r="E130" s="527"/>
      <c r="F130" s="527"/>
      <c r="G130" s="527"/>
      <c r="H130" s="527"/>
      <c r="I130" s="527"/>
    </row>
    <row r="131" spans="1:9" x14ac:dyDescent="0.15">
      <c r="A131" s="403"/>
      <c r="B131" s="114"/>
      <c r="C131" s="114" t="s">
        <v>134</v>
      </c>
      <c r="D131" s="51"/>
      <c r="E131" s="527"/>
      <c r="F131" s="527"/>
      <c r="G131" s="527"/>
      <c r="H131" s="527"/>
      <c r="I131" s="527"/>
    </row>
    <row r="132" spans="1:9" x14ac:dyDescent="0.15">
      <c r="A132" s="403"/>
      <c r="B132" s="114"/>
      <c r="C132" s="114" t="s">
        <v>86</v>
      </c>
      <c r="D132" s="51" t="s">
        <v>87</v>
      </c>
      <c r="E132" s="527"/>
      <c r="F132" s="527"/>
      <c r="G132" s="527"/>
      <c r="H132" s="527"/>
      <c r="I132" s="527"/>
    </row>
    <row r="133" spans="1:9" x14ac:dyDescent="0.15">
      <c r="A133" s="403"/>
      <c r="B133" s="114"/>
      <c r="C133" s="114" t="s">
        <v>90</v>
      </c>
      <c r="D133" s="51" t="s">
        <v>135</v>
      </c>
      <c r="E133" s="527"/>
      <c r="F133" s="527"/>
      <c r="G133" s="527"/>
      <c r="H133" s="527"/>
      <c r="I133" s="527"/>
    </row>
    <row r="134" spans="1:9" x14ac:dyDescent="0.15">
      <c r="A134" s="403"/>
      <c r="B134" s="114"/>
      <c r="C134" s="114" t="s">
        <v>88</v>
      </c>
      <c r="D134" s="51" t="s">
        <v>89</v>
      </c>
      <c r="E134" s="527"/>
      <c r="F134" s="527"/>
      <c r="G134" s="527"/>
      <c r="H134" s="527"/>
      <c r="I134" s="527"/>
    </row>
    <row r="135" spans="1:9" x14ac:dyDescent="0.15">
      <c r="A135" s="403"/>
      <c r="B135" s="114" t="s">
        <v>407</v>
      </c>
      <c r="C135" s="114"/>
      <c r="D135" s="51"/>
      <c r="E135" s="142"/>
      <c r="F135" s="142"/>
      <c r="G135" s="142"/>
      <c r="H135" s="142"/>
      <c r="I135" s="142"/>
    </row>
    <row r="136" spans="1:9" x14ac:dyDescent="0.15">
      <c r="A136" s="403"/>
      <c r="B136" s="114"/>
      <c r="C136" s="114" t="s">
        <v>82</v>
      </c>
      <c r="D136" s="51" t="s">
        <v>83</v>
      </c>
      <c r="E136" s="527"/>
      <c r="F136" s="527"/>
      <c r="G136" s="527"/>
      <c r="H136" s="527"/>
      <c r="I136" s="527"/>
    </row>
    <row r="137" spans="1:9" x14ac:dyDescent="0.15">
      <c r="A137" s="403"/>
      <c r="B137" s="114"/>
      <c r="C137" s="114" t="s">
        <v>84</v>
      </c>
      <c r="D137" s="51" t="s">
        <v>85</v>
      </c>
      <c r="E137" s="527"/>
      <c r="F137" s="527"/>
      <c r="G137" s="527"/>
      <c r="H137" s="527"/>
      <c r="I137" s="527"/>
    </row>
    <row r="138" spans="1:9" x14ac:dyDescent="0.15">
      <c r="A138" s="403"/>
      <c r="B138" s="114"/>
      <c r="C138" s="114" t="s">
        <v>134</v>
      </c>
      <c r="D138" s="51"/>
      <c r="E138" s="527"/>
      <c r="F138" s="527"/>
      <c r="G138" s="527"/>
      <c r="H138" s="527"/>
      <c r="I138" s="527"/>
    </row>
    <row r="139" spans="1:9" x14ac:dyDescent="0.15">
      <c r="A139" s="403"/>
      <c r="B139" s="114"/>
      <c r="C139" s="114" t="s">
        <v>86</v>
      </c>
      <c r="D139" s="51" t="s">
        <v>87</v>
      </c>
      <c r="E139" s="527"/>
      <c r="F139" s="527"/>
      <c r="G139" s="527"/>
      <c r="H139" s="527"/>
      <c r="I139" s="527"/>
    </row>
    <row r="140" spans="1:9" x14ac:dyDescent="0.15">
      <c r="A140" s="403"/>
      <c r="B140" s="114"/>
      <c r="C140" s="114" t="s">
        <v>90</v>
      </c>
      <c r="D140" s="51" t="s">
        <v>135</v>
      </c>
      <c r="E140" s="527"/>
      <c r="F140" s="527"/>
      <c r="G140" s="527"/>
      <c r="H140" s="527"/>
      <c r="I140" s="527"/>
    </row>
    <row r="141" spans="1:9" x14ac:dyDescent="0.15">
      <c r="A141" s="403"/>
      <c r="B141" s="114"/>
      <c r="C141" s="114" t="s">
        <v>88</v>
      </c>
      <c r="D141" s="51" t="s">
        <v>89</v>
      </c>
      <c r="E141" s="527"/>
      <c r="F141" s="527"/>
      <c r="G141" s="527"/>
      <c r="H141" s="527"/>
      <c r="I141" s="527"/>
    </row>
    <row r="142" spans="1:9" ht="15" thickBot="1" x14ac:dyDescent="0.2">
      <c r="A142" s="414" t="s">
        <v>398</v>
      </c>
      <c r="B142" s="133"/>
      <c r="C142" s="133"/>
      <c r="D142" s="57"/>
      <c r="E142" s="162">
        <f>SUM(E122:E141)</f>
        <v>0</v>
      </c>
      <c r="F142" s="162">
        <f>SUM(F122:F141)</f>
        <v>0</v>
      </c>
      <c r="G142" s="162">
        <f>SUM(G122:G141)</f>
        <v>0</v>
      </c>
      <c r="H142" s="162">
        <f>SUM(H122:H141)</f>
        <v>0</v>
      </c>
      <c r="I142" s="162">
        <f>SUM(I122:I141)</f>
        <v>0</v>
      </c>
    </row>
    <row r="143" spans="1:9" ht="15" thickTop="1" x14ac:dyDescent="0.15">
      <c r="A143" s="405" t="s">
        <v>183</v>
      </c>
      <c r="B143" s="124"/>
      <c r="C143" s="163" t="s">
        <v>399</v>
      </c>
      <c r="D143" s="164"/>
      <c r="E143" s="165"/>
      <c r="F143" s="165"/>
      <c r="G143" s="165"/>
      <c r="H143" s="165"/>
      <c r="I143" s="165"/>
    </row>
    <row r="144" spans="1:9" x14ac:dyDescent="0.15">
      <c r="A144" s="403"/>
      <c r="B144" s="114" t="s">
        <v>178</v>
      </c>
      <c r="C144" s="114"/>
      <c r="D144" s="51" t="s">
        <v>179</v>
      </c>
      <c r="E144" s="167"/>
      <c r="F144" s="142"/>
      <c r="G144" s="142"/>
      <c r="H144" s="142"/>
      <c r="I144" s="142"/>
    </row>
    <row r="145" spans="1:9" x14ac:dyDescent="0.15">
      <c r="A145" s="403"/>
      <c r="B145" s="114"/>
      <c r="C145" s="114" t="s">
        <v>82</v>
      </c>
      <c r="D145" s="51" t="s">
        <v>83</v>
      </c>
      <c r="E145" s="527"/>
      <c r="F145" s="527"/>
      <c r="G145" s="527"/>
      <c r="H145" s="527"/>
      <c r="I145" s="527"/>
    </row>
    <row r="146" spans="1:9" x14ac:dyDescent="0.15">
      <c r="A146" s="403"/>
      <c r="B146" s="114"/>
      <c r="C146" s="114" t="s">
        <v>84</v>
      </c>
      <c r="D146" s="51" t="s">
        <v>85</v>
      </c>
      <c r="E146" s="524"/>
      <c r="F146" s="525"/>
      <c r="G146" s="525"/>
      <c r="H146" s="525"/>
      <c r="I146" s="525"/>
    </row>
    <row r="147" spans="1:9" x14ac:dyDescent="0.15">
      <c r="A147" s="403"/>
      <c r="B147" s="114"/>
      <c r="C147" s="114" t="s">
        <v>134</v>
      </c>
      <c r="D147" s="51"/>
      <c r="E147" s="527"/>
      <c r="F147" s="527"/>
      <c r="G147" s="527"/>
      <c r="H147" s="527"/>
      <c r="I147" s="527"/>
    </row>
    <row r="148" spans="1:9" x14ac:dyDescent="0.15">
      <c r="A148" s="403"/>
      <c r="B148" s="114"/>
      <c r="C148" s="114" t="s">
        <v>86</v>
      </c>
      <c r="D148" s="51" t="s">
        <v>87</v>
      </c>
      <c r="E148" s="527"/>
      <c r="F148" s="527"/>
      <c r="G148" s="527"/>
      <c r="H148" s="527"/>
      <c r="I148" s="527"/>
    </row>
    <row r="149" spans="1:9" x14ac:dyDescent="0.15">
      <c r="A149" s="403"/>
      <c r="B149" s="114"/>
      <c r="C149" s="114" t="s">
        <v>90</v>
      </c>
      <c r="D149" s="51" t="s">
        <v>135</v>
      </c>
      <c r="E149" s="527"/>
      <c r="F149" s="527"/>
      <c r="G149" s="527"/>
      <c r="H149" s="527"/>
      <c r="I149" s="527"/>
    </row>
    <row r="150" spans="1:9" x14ac:dyDescent="0.15">
      <c r="A150" s="403"/>
      <c r="B150" s="114"/>
      <c r="C150" s="114" t="s">
        <v>88</v>
      </c>
      <c r="D150" s="51" t="s">
        <v>89</v>
      </c>
      <c r="E150" s="524"/>
      <c r="F150" s="525"/>
      <c r="G150" s="525"/>
      <c r="H150" s="525"/>
      <c r="I150" s="525"/>
    </row>
    <row r="151" spans="1:9" x14ac:dyDescent="0.15">
      <c r="A151" s="403"/>
      <c r="B151" s="114" t="s">
        <v>406</v>
      </c>
      <c r="C151" s="114"/>
      <c r="D151" s="51"/>
      <c r="E151" s="140"/>
      <c r="F151" s="141"/>
      <c r="G151" s="141"/>
      <c r="H151" s="141"/>
      <c r="I151" s="141"/>
    </row>
    <row r="152" spans="1:9" x14ac:dyDescent="0.15">
      <c r="A152" s="403"/>
      <c r="B152" s="114"/>
      <c r="C152" s="114" t="s">
        <v>82</v>
      </c>
      <c r="D152" s="51" t="s">
        <v>83</v>
      </c>
      <c r="E152" s="527"/>
      <c r="F152" s="527"/>
      <c r="G152" s="527"/>
      <c r="H152" s="527"/>
      <c r="I152" s="527"/>
    </row>
    <row r="153" spans="1:9" x14ac:dyDescent="0.15">
      <c r="A153" s="403"/>
      <c r="B153" s="114"/>
      <c r="C153" s="114" t="s">
        <v>84</v>
      </c>
      <c r="D153" s="51" t="s">
        <v>85</v>
      </c>
      <c r="E153" s="527"/>
      <c r="F153" s="527"/>
      <c r="G153" s="527"/>
      <c r="H153" s="527"/>
      <c r="I153" s="527"/>
    </row>
    <row r="154" spans="1:9" x14ac:dyDescent="0.15">
      <c r="A154" s="403"/>
      <c r="B154" s="114"/>
      <c r="C154" s="114" t="s">
        <v>134</v>
      </c>
      <c r="D154" s="51"/>
      <c r="E154" s="527"/>
      <c r="F154" s="527"/>
      <c r="G154" s="527"/>
      <c r="H154" s="527"/>
      <c r="I154" s="527"/>
    </row>
    <row r="155" spans="1:9" x14ac:dyDescent="0.15">
      <c r="A155" s="403"/>
      <c r="B155" s="114"/>
      <c r="C155" s="114" t="s">
        <v>86</v>
      </c>
      <c r="D155" s="51" t="s">
        <v>87</v>
      </c>
      <c r="E155" s="527"/>
      <c r="F155" s="527"/>
      <c r="G155" s="527"/>
      <c r="H155" s="527"/>
      <c r="I155" s="527"/>
    </row>
    <row r="156" spans="1:9" x14ac:dyDescent="0.15">
      <c r="A156" s="403"/>
      <c r="B156" s="114"/>
      <c r="C156" s="114" t="s">
        <v>90</v>
      </c>
      <c r="D156" s="51" t="s">
        <v>135</v>
      </c>
      <c r="E156" s="527"/>
      <c r="F156" s="527"/>
      <c r="G156" s="527"/>
      <c r="H156" s="527"/>
      <c r="I156" s="527"/>
    </row>
    <row r="157" spans="1:9" x14ac:dyDescent="0.15">
      <c r="A157" s="403"/>
      <c r="B157" s="114"/>
      <c r="C157" s="114" t="s">
        <v>88</v>
      </c>
      <c r="D157" s="51" t="s">
        <v>89</v>
      </c>
      <c r="E157" s="527"/>
      <c r="F157" s="527"/>
      <c r="G157" s="527"/>
      <c r="H157" s="527"/>
      <c r="I157" s="527"/>
    </row>
    <row r="158" spans="1:9" x14ac:dyDescent="0.15">
      <c r="A158" s="403"/>
      <c r="B158" s="114" t="s">
        <v>407</v>
      </c>
      <c r="C158" s="114"/>
      <c r="D158" s="51"/>
      <c r="E158" s="142"/>
      <c r="F158" s="142"/>
      <c r="G158" s="142"/>
      <c r="H158" s="142"/>
      <c r="I158" s="142"/>
    </row>
    <row r="159" spans="1:9" x14ac:dyDescent="0.15">
      <c r="A159" s="403"/>
      <c r="B159" s="114"/>
      <c r="C159" s="114" t="s">
        <v>82</v>
      </c>
      <c r="D159" s="51" t="s">
        <v>83</v>
      </c>
      <c r="E159" s="527"/>
      <c r="F159" s="527"/>
      <c r="G159" s="527"/>
      <c r="H159" s="527"/>
      <c r="I159" s="527"/>
    </row>
    <row r="160" spans="1:9" x14ac:dyDescent="0.15">
      <c r="A160" s="403"/>
      <c r="B160" s="114"/>
      <c r="C160" s="114" t="s">
        <v>84</v>
      </c>
      <c r="D160" s="51" t="s">
        <v>85</v>
      </c>
      <c r="E160" s="526"/>
      <c r="F160" s="527"/>
      <c r="G160" s="527"/>
      <c r="H160" s="527"/>
      <c r="I160" s="527"/>
    </row>
    <row r="161" spans="1:9" x14ac:dyDescent="0.15">
      <c r="A161" s="403"/>
      <c r="B161" s="114"/>
      <c r="C161" s="114" t="s">
        <v>134</v>
      </c>
      <c r="D161" s="51"/>
      <c r="E161" s="524"/>
      <c r="F161" s="525"/>
      <c r="G161" s="525"/>
      <c r="H161" s="525"/>
      <c r="I161" s="525"/>
    </row>
    <row r="162" spans="1:9" x14ac:dyDescent="0.15">
      <c r="A162" s="403"/>
      <c r="B162" s="114"/>
      <c r="C162" s="114" t="s">
        <v>86</v>
      </c>
      <c r="D162" s="51" t="s">
        <v>87</v>
      </c>
      <c r="E162" s="526"/>
      <c r="F162" s="527"/>
      <c r="G162" s="527"/>
      <c r="H162" s="527"/>
      <c r="I162" s="527"/>
    </row>
    <row r="163" spans="1:9" x14ac:dyDescent="0.15">
      <c r="A163" s="403"/>
      <c r="B163" s="114"/>
      <c r="C163" s="114" t="s">
        <v>90</v>
      </c>
      <c r="D163" s="51" t="s">
        <v>135</v>
      </c>
      <c r="E163" s="526"/>
      <c r="F163" s="527"/>
      <c r="G163" s="527"/>
      <c r="H163" s="527"/>
      <c r="I163" s="527"/>
    </row>
    <row r="164" spans="1:9" x14ac:dyDescent="0.15">
      <c r="A164" s="403"/>
      <c r="B164" s="114"/>
      <c r="C164" s="113" t="s">
        <v>88</v>
      </c>
      <c r="D164" s="51" t="s">
        <v>89</v>
      </c>
      <c r="E164" s="526"/>
      <c r="F164" s="527"/>
      <c r="G164" s="527"/>
      <c r="H164" s="527"/>
      <c r="I164" s="527"/>
    </row>
    <row r="165" spans="1:9" ht="15" thickBot="1" x14ac:dyDescent="0.2">
      <c r="A165" s="414" t="s">
        <v>183</v>
      </c>
      <c r="B165" s="133"/>
      <c r="C165" s="169" t="s">
        <v>400</v>
      </c>
      <c r="D165" s="57"/>
      <c r="E165" s="168">
        <f>SUM(E145:E164)</f>
        <v>0</v>
      </c>
      <c r="F165" s="168">
        <f>SUM(F145:F164)</f>
        <v>0</v>
      </c>
      <c r="G165" s="168">
        <f>SUM(G145:G164)</f>
        <v>0</v>
      </c>
      <c r="H165" s="168">
        <f>SUM(H145:H164)</f>
        <v>0</v>
      </c>
      <c r="I165" s="168">
        <f>SUM(I145:I164)</f>
        <v>0</v>
      </c>
    </row>
    <row r="166" spans="1:9" ht="15" thickTop="1" x14ac:dyDescent="0.15">
      <c r="A166" s="157"/>
      <c r="B166" s="158"/>
      <c r="C166" s="212"/>
      <c r="D166" s="396"/>
      <c r="E166" s="439"/>
      <c r="F166" s="439"/>
      <c r="G166" s="439"/>
      <c r="H166" s="439"/>
      <c r="I166" s="439"/>
    </row>
    <row r="167" spans="1:9" x14ac:dyDescent="0.15">
      <c r="A167" s="100"/>
      <c r="B167" s="528" t="str">
        <f>'Form 1 Cover'!B21</f>
        <v>CORAL ACADEMY OF LAS VEGAS</v>
      </c>
      <c r="C167" s="488"/>
      <c r="D167" s="43"/>
      <c r="E167" s="58"/>
      <c r="F167" s="58"/>
      <c r="H167" s="58"/>
      <c r="I167" s="489" t="str">
        <f>"Budget Fiscal Year "&amp;TEXT('Form 1 Cover'!$D$138, "mm/dd/yy")</f>
        <v>Budget Fiscal Year 2017-2018</v>
      </c>
    </row>
    <row r="168" spans="1:9" x14ac:dyDescent="0.15">
      <c r="A168" s="100"/>
      <c r="B168" s="100"/>
      <c r="C168" s="100"/>
      <c r="D168" s="58"/>
      <c r="E168" s="100"/>
      <c r="F168" s="58"/>
      <c r="G168" s="58"/>
      <c r="H168" s="58"/>
      <c r="I168" s="58"/>
    </row>
    <row r="169" spans="1:9" x14ac:dyDescent="0.15">
      <c r="A169" s="100"/>
      <c r="B169" s="100" t="s">
        <v>468</v>
      </c>
      <c r="C169" s="100"/>
      <c r="D169" s="58"/>
      <c r="E169" s="58"/>
      <c r="F169" s="58"/>
      <c r="G169" s="58"/>
      <c r="H169" s="440"/>
      <c r="I169" s="440">
        <f>'Form 1 Cover'!$D$147</f>
        <v>42787</v>
      </c>
    </row>
    <row r="170" spans="1:9" x14ac:dyDescent="0.15">
      <c r="A170" s="100"/>
      <c r="B170" s="100"/>
      <c r="C170" s="100"/>
      <c r="D170" s="58"/>
      <c r="E170" s="58"/>
      <c r="F170" s="58"/>
      <c r="G170" s="58"/>
      <c r="H170" s="440"/>
      <c r="I170" s="440"/>
    </row>
    <row r="171" spans="1:9" x14ac:dyDescent="0.15">
      <c r="A171" s="413"/>
      <c r="B171" s="95"/>
      <c r="C171" s="95"/>
      <c r="D171" s="96"/>
      <c r="E171" s="199">
        <v>-1</v>
      </c>
      <c r="F171" s="200">
        <v>-2</v>
      </c>
      <c r="G171" s="387">
        <v>-3</v>
      </c>
      <c r="H171" s="200">
        <v>-4</v>
      </c>
      <c r="I171" s="200">
        <v>-5</v>
      </c>
    </row>
    <row r="172" spans="1:9" x14ac:dyDescent="0.15">
      <c r="A172" s="429"/>
      <c r="B172" s="100"/>
      <c r="C172" s="100"/>
      <c r="D172" s="47"/>
      <c r="E172" s="206"/>
      <c r="F172" s="32" t="s">
        <v>33</v>
      </c>
      <c r="G172" s="666" t="str">
        <f>"BUDGET YEAR ENDING "&amp;TEXT('Form 1 Cover'!D140, "MM/DD/YY")</f>
        <v>BUDGET YEAR ENDING 06/30/18</v>
      </c>
      <c r="H172" s="667"/>
      <c r="I172" s="668"/>
    </row>
    <row r="173" spans="1:9" x14ac:dyDescent="0.15">
      <c r="A173" s="429"/>
      <c r="B173" s="100"/>
      <c r="C173" s="100"/>
      <c r="D173" s="47"/>
      <c r="E173" s="202" t="s">
        <v>286</v>
      </c>
      <c r="F173" s="202" t="s">
        <v>288</v>
      </c>
      <c r="G173" s="203"/>
      <c r="H173" s="431"/>
      <c r="I173" s="202" t="s">
        <v>633</v>
      </c>
    </row>
    <row r="174" spans="1:9" ht="16" x14ac:dyDescent="0.2">
      <c r="A174" s="429"/>
      <c r="B174" s="160" t="s">
        <v>80</v>
      </c>
      <c r="C174" s="58"/>
      <c r="D174" s="47"/>
      <c r="E174" s="202" t="s">
        <v>287</v>
      </c>
      <c r="F174" s="202" t="s">
        <v>287</v>
      </c>
      <c r="G174" s="204" t="s">
        <v>289</v>
      </c>
      <c r="H174" s="202" t="s">
        <v>112</v>
      </c>
      <c r="I174" s="202" t="s">
        <v>112</v>
      </c>
    </row>
    <row r="175" spans="1:9" ht="16" x14ac:dyDescent="0.15">
      <c r="A175" s="427"/>
      <c r="B175" s="664"/>
      <c r="C175" s="664"/>
      <c r="D175" s="665"/>
      <c r="E175" s="4">
        <f>'Form 1 Cover'!D131</f>
        <v>42551</v>
      </c>
      <c r="F175" s="4">
        <f>'Form 1 Cover'!D135</f>
        <v>42916</v>
      </c>
      <c r="G175" s="205" t="s">
        <v>290</v>
      </c>
      <c r="H175" s="432" t="s">
        <v>290</v>
      </c>
      <c r="I175" s="432" t="s">
        <v>290</v>
      </c>
    </row>
    <row r="176" spans="1:9" x14ac:dyDescent="0.15">
      <c r="A176" s="401" t="s">
        <v>401</v>
      </c>
      <c r="B176" s="110"/>
      <c r="C176" s="111" t="s">
        <v>402</v>
      </c>
      <c r="D176" s="161"/>
      <c r="E176" s="127"/>
      <c r="F176" s="127"/>
      <c r="G176" s="127"/>
      <c r="H176" s="127"/>
      <c r="I176" s="127"/>
    </row>
    <row r="177" spans="1:9" x14ac:dyDescent="0.15">
      <c r="A177" s="403"/>
      <c r="B177" s="114" t="s">
        <v>178</v>
      </c>
      <c r="C177" s="114"/>
      <c r="D177" s="51" t="s">
        <v>179</v>
      </c>
      <c r="E177" s="55"/>
      <c r="F177" s="55"/>
      <c r="G177" s="55"/>
      <c r="H177" s="55"/>
      <c r="I177" s="55"/>
    </row>
    <row r="178" spans="1:9" x14ac:dyDescent="0.15">
      <c r="A178" s="403"/>
      <c r="B178" s="114"/>
      <c r="C178" s="114" t="s">
        <v>82</v>
      </c>
      <c r="D178" s="51" t="s">
        <v>83</v>
      </c>
      <c r="E178" s="527"/>
      <c r="F178" s="527"/>
      <c r="G178" s="527"/>
      <c r="H178" s="527"/>
      <c r="I178" s="527"/>
    </row>
    <row r="179" spans="1:9" x14ac:dyDescent="0.15">
      <c r="A179" s="403"/>
      <c r="B179" s="114"/>
      <c r="C179" s="114" t="s">
        <v>84</v>
      </c>
      <c r="D179" s="51" t="s">
        <v>85</v>
      </c>
      <c r="E179" s="527"/>
      <c r="F179" s="527"/>
      <c r="G179" s="527"/>
      <c r="H179" s="527"/>
      <c r="I179" s="527"/>
    </row>
    <row r="180" spans="1:9" x14ac:dyDescent="0.15">
      <c r="A180" s="403"/>
      <c r="B180" s="114"/>
      <c r="C180" s="114" t="s">
        <v>134</v>
      </c>
      <c r="D180" s="51"/>
      <c r="E180" s="527"/>
      <c r="F180" s="527"/>
      <c r="G180" s="527"/>
      <c r="H180" s="527"/>
      <c r="I180" s="527"/>
    </row>
    <row r="181" spans="1:9" x14ac:dyDescent="0.15">
      <c r="A181" s="403"/>
      <c r="B181" s="114"/>
      <c r="C181" s="114" t="s">
        <v>86</v>
      </c>
      <c r="D181" s="51" t="s">
        <v>87</v>
      </c>
      <c r="E181" s="527"/>
      <c r="F181" s="527"/>
      <c r="G181" s="527"/>
      <c r="H181" s="527"/>
      <c r="I181" s="527"/>
    </row>
    <row r="182" spans="1:9" x14ac:dyDescent="0.15">
      <c r="A182" s="403"/>
      <c r="B182" s="114"/>
      <c r="C182" s="114" t="s">
        <v>90</v>
      </c>
      <c r="D182" s="51" t="s">
        <v>135</v>
      </c>
      <c r="E182" s="527"/>
      <c r="F182" s="527"/>
      <c r="G182" s="527"/>
      <c r="H182" s="527"/>
      <c r="I182" s="527"/>
    </row>
    <row r="183" spans="1:9" x14ac:dyDescent="0.15">
      <c r="A183" s="403"/>
      <c r="B183" s="114"/>
      <c r="C183" s="114" t="s">
        <v>88</v>
      </c>
      <c r="D183" s="51" t="s">
        <v>89</v>
      </c>
      <c r="E183" s="527"/>
      <c r="F183" s="527"/>
      <c r="G183" s="527"/>
      <c r="H183" s="527"/>
      <c r="I183" s="527"/>
    </row>
    <row r="184" spans="1:9" x14ac:dyDescent="0.15">
      <c r="A184" s="403"/>
      <c r="B184" s="114" t="s">
        <v>406</v>
      </c>
      <c r="C184" s="114"/>
      <c r="D184" s="51"/>
      <c r="E184" s="142"/>
      <c r="F184" s="142"/>
      <c r="G184" s="142"/>
      <c r="H184" s="142"/>
      <c r="I184" s="142"/>
    </row>
    <row r="185" spans="1:9" x14ac:dyDescent="0.15">
      <c r="A185" s="403"/>
      <c r="B185" s="114"/>
      <c r="C185" s="114" t="s">
        <v>82</v>
      </c>
      <c r="D185" s="51" t="s">
        <v>83</v>
      </c>
      <c r="E185" s="527"/>
      <c r="F185" s="527"/>
      <c r="G185" s="527"/>
      <c r="H185" s="527"/>
      <c r="I185" s="527"/>
    </row>
    <row r="186" spans="1:9" x14ac:dyDescent="0.15">
      <c r="A186" s="403"/>
      <c r="B186" s="114"/>
      <c r="C186" s="114" t="s">
        <v>84</v>
      </c>
      <c r="D186" s="51" t="s">
        <v>85</v>
      </c>
      <c r="E186" s="527"/>
      <c r="F186" s="527"/>
      <c r="G186" s="527"/>
      <c r="H186" s="527"/>
      <c r="I186" s="527"/>
    </row>
    <row r="187" spans="1:9" x14ac:dyDescent="0.15">
      <c r="A187" s="403"/>
      <c r="B187" s="114"/>
      <c r="C187" s="114" t="s">
        <v>134</v>
      </c>
      <c r="D187" s="51"/>
      <c r="E187" s="527"/>
      <c r="F187" s="527"/>
      <c r="G187" s="527"/>
      <c r="H187" s="527"/>
      <c r="I187" s="527"/>
    </row>
    <row r="188" spans="1:9" x14ac:dyDescent="0.15">
      <c r="A188" s="403"/>
      <c r="B188" s="114"/>
      <c r="C188" s="114" t="s">
        <v>86</v>
      </c>
      <c r="D188" s="51" t="s">
        <v>87</v>
      </c>
      <c r="E188" s="527"/>
      <c r="F188" s="527"/>
      <c r="G188" s="527"/>
      <c r="H188" s="527"/>
      <c r="I188" s="527"/>
    </row>
    <row r="189" spans="1:9" x14ac:dyDescent="0.15">
      <c r="A189" s="403"/>
      <c r="B189" s="114"/>
      <c r="C189" s="114" t="s">
        <v>90</v>
      </c>
      <c r="D189" s="51" t="s">
        <v>135</v>
      </c>
      <c r="E189" s="527"/>
      <c r="F189" s="527"/>
      <c r="G189" s="527"/>
      <c r="H189" s="527"/>
      <c r="I189" s="527"/>
    </row>
    <row r="190" spans="1:9" x14ac:dyDescent="0.15">
      <c r="A190" s="403"/>
      <c r="B190" s="114"/>
      <c r="C190" s="114" t="s">
        <v>88</v>
      </c>
      <c r="D190" s="51" t="s">
        <v>89</v>
      </c>
      <c r="E190" s="527"/>
      <c r="F190" s="527"/>
      <c r="G190" s="527"/>
      <c r="H190" s="527"/>
      <c r="I190" s="527"/>
    </row>
    <row r="191" spans="1:9" x14ac:dyDescent="0.15">
      <c r="A191" s="403"/>
      <c r="B191" s="114" t="s">
        <v>407</v>
      </c>
      <c r="C191" s="114"/>
      <c r="D191" s="51"/>
      <c r="E191" s="142"/>
      <c r="F191" s="142"/>
      <c r="G191" s="142"/>
      <c r="H191" s="142"/>
      <c r="I191" s="142"/>
    </row>
    <row r="192" spans="1:9" x14ac:dyDescent="0.15">
      <c r="A192" s="403"/>
      <c r="B192" s="114"/>
      <c r="C192" s="114" t="s">
        <v>82</v>
      </c>
      <c r="D192" s="51" t="s">
        <v>83</v>
      </c>
      <c r="E192" s="527"/>
      <c r="F192" s="527"/>
      <c r="G192" s="527"/>
      <c r="H192" s="527"/>
      <c r="I192" s="527"/>
    </row>
    <row r="193" spans="1:9" x14ac:dyDescent="0.15">
      <c r="A193" s="403"/>
      <c r="B193" s="114"/>
      <c r="C193" s="114" t="s">
        <v>84</v>
      </c>
      <c r="D193" s="51" t="s">
        <v>85</v>
      </c>
      <c r="E193" s="527"/>
      <c r="F193" s="527"/>
      <c r="G193" s="527"/>
      <c r="H193" s="527"/>
      <c r="I193" s="527"/>
    </row>
    <row r="194" spans="1:9" x14ac:dyDescent="0.15">
      <c r="A194" s="403"/>
      <c r="B194" s="114"/>
      <c r="C194" s="114" t="s">
        <v>134</v>
      </c>
      <c r="D194" s="51"/>
      <c r="E194" s="527"/>
      <c r="F194" s="527"/>
      <c r="G194" s="527"/>
      <c r="H194" s="527"/>
      <c r="I194" s="527"/>
    </row>
    <row r="195" spans="1:9" x14ac:dyDescent="0.15">
      <c r="A195" s="403"/>
      <c r="B195" s="114"/>
      <c r="C195" s="114" t="s">
        <v>86</v>
      </c>
      <c r="D195" s="51" t="s">
        <v>87</v>
      </c>
      <c r="E195" s="527"/>
      <c r="F195" s="527"/>
      <c r="G195" s="527"/>
      <c r="H195" s="527"/>
      <c r="I195" s="527"/>
    </row>
    <row r="196" spans="1:9" x14ac:dyDescent="0.15">
      <c r="A196" s="403"/>
      <c r="B196" s="114"/>
      <c r="C196" s="114" t="s">
        <v>90</v>
      </c>
      <c r="D196" s="51" t="s">
        <v>135</v>
      </c>
      <c r="E196" s="527"/>
      <c r="F196" s="527"/>
      <c r="G196" s="527"/>
      <c r="H196" s="527"/>
      <c r="I196" s="527"/>
    </row>
    <row r="197" spans="1:9" x14ac:dyDescent="0.15">
      <c r="A197" s="403"/>
      <c r="B197" s="114"/>
      <c r="C197" s="114" t="s">
        <v>88</v>
      </c>
      <c r="D197" s="51" t="s">
        <v>89</v>
      </c>
      <c r="E197" s="527"/>
      <c r="F197" s="527"/>
      <c r="G197" s="527"/>
      <c r="H197" s="527"/>
      <c r="I197" s="527"/>
    </row>
    <row r="198" spans="1:9" ht="15" thickBot="1" x14ac:dyDescent="0.2">
      <c r="A198" s="414" t="s">
        <v>401</v>
      </c>
      <c r="B198" s="133"/>
      <c r="C198" s="56" t="s">
        <v>403</v>
      </c>
      <c r="D198" s="57"/>
      <c r="E198" s="162">
        <f>SUM(E178:E197)</f>
        <v>0</v>
      </c>
      <c r="F198" s="162">
        <f>SUM(F178:F197)</f>
        <v>0</v>
      </c>
      <c r="G198" s="162">
        <f>SUM(G178:G197)</f>
        <v>0</v>
      </c>
      <c r="H198" s="162">
        <f>SUM(H178:H197)</f>
        <v>0</v>
      </c>
      <c r="I198" s="162">
        <f>SUM(I178:I197)</f>
        <v>0</v>
      </c>
    </row>
    <row r="199" spans="1:9" ht="15" thickTop="1" x14ac:dyDescent="0.15">
      <c r="A199" s="401" t="s">
        <v>181</v>
      </c>
      <c r="B199" s="110"/>
      <c r="C199" s="184" t="s">
        <v>404</v>
      </c>
      <c r="D199" s="161"/>
      <c r="E199" s="165"/>
      <c r="F199" s="165"/>
      <c r="G199" s="165"/>
      <c r="H199" s="165"/>
      <c r="I199" s="165"/>
    </row>
    <row r="200" spans="1:9" x14ac:dyDescent="0.15">
      <c r="A200" s="403"/>
      <c r="B200" s="114" t="s">
        <v>178</v>
      </c>
      <c r="C200" s="114"/>
      <c r="D200" s="51" t="s">
        <v>179</v>
      </c>
      <c r="E200" s="167"/>
      <c r="F200" s="142"/>
      <c r="G200" s="142"/>
      <c r="H200" s="142"/>
      <c r="I200" s="142"/>
    </row>
    <row r="201" spans="1:9" x14ac:dyDescent="0.15">
      <c r="A201" s="403"/>
      <c r="B201" s="114"/>
      <c r="C201" s="114" t="s">
        <v>82</v>
      </c>
      <c r="D201" s="51" t="s">
        <v>83</v>
      </c>
      <c r="E201" s="527"/>
      <c r="F201" s="527"/>
      <c r="G201" s="527"/>
      <c r="H201" s="527"/>
      <c r="I201" s="527"/>
    </row>
    <row r="202" spans="1:9" x14ac:dyDescent="0.15">
      <c r="A202" s="403"/>
      <c r="B202" s="114"/>
      <c r="C202" s="114" t="s">
        <v>84</v>
      </c>
      <c r="D202" s="51" t="s">
        <v>85</v>
      </c>
      <c r="E202" s="524"/>
      <c r="F202" s="525"/>
      <c r="G202" s="525"/>
      <c r="H202" s="525"/>
      <c r="I202" s="525"/>
    </row>
    <row r="203" spans="1:9" x14ac:dyDescent="0.15">
      <c r="A203" s="403"/>
      <c r="B203" s="114"/>
      <c r="C203" s="114" t="s">
        <v>134</v>
      </c>
      <c r="D203" s="51"/>
      <c r="E203" s="527"/>
      <c r="F203" s="527"/>
      <c r="G203" s="527"/>
      <c r="H203" s="527"/>
      <c r="I203" s="527"/>
    </row>
    <row r="204" spans="1:9" x14ac:dyDescent="0.15">
      <c r="A204" s="403"/>
      <c r="B204" s="114"/>
      <c r="C204" s="114" t="s">
        <v>86</v>
      </c>
      <c r="D204" s="51" t="s">
        <v>87</v>
      </c>
      <c r="E204" s="527"/>
      <c r="F204" s="527"/>
      <c r="G204" s="527"/>
      <c r="H204" s="527"/>
      <c r="I204" s="527"/>
    </row>
    <row r="205" spans="1:9" x14ac:dyDescent="0.15">
      <c r="A205" s="403"/>
      <c r="B205" s="114"/>
      <c r="C205" s="114" t="s">
        <v>90</v>
      </c>
      <c r="D205" s="51" t="s">
        <v>135</v>
      </c>
      <c r="E205" s="527"/>
      <c r="F205" s="527"/>
      <c r="G205" s="527"/>
      <c r="H205" s="527"/>
      <c r="I205" s="527"/>
    </row>
    <row r="206" spans="1:9" x14ac:dyDescent="0.15">
      <c r="A206" s="403"/>
      <c r="B206" s="114"/>
      <c r="C206" s="114" t="s">
        <v>88</v>
      </c>
      <c r="D206" s="51" t="s">
        <v>89</v>
      </c>
      <c r="E206" s="524"/>
      <c r="F206" s="525"/>
      <c r="G206" s="525"/>
      <c r="H206" s="525"/>
      <c r="I206" s="525"/>
    </row>
    <row r="207" spans="1:9" x14ac:dyDescent="0.15">
      <c r="A207" s="403"/>
      <c r="B207" s="114" t="s">
        <v>406</v>
      </c>
      <c r="C207" s="114"/>
      <c r="D207" s="51"/>
      <c r="E207" s="140"/>
      <c r="F207" s="141"/>
      <c r="G207" s="141"/>
      <c r="H207" s="141"/>
      <c r="I207" s="141"/>
    </row>
    <row r="208" spans="1:9" x14ac:dyDescent="0.15">
      <c r="A208" s="403"/>
      <c r="B208" s="114"/>
      <c r="C208" s="114" t="s">
        <v>82</v>
      </c>
      <c r="D208" s="51" t="s">
        <v>83</v>
      </c>
      <c r="E208" s="527"/>
      <c r="F208" s="527"/>
      <c r="G208" s="527"/>
      <c r="H208" s="527"/>
      <c r="I208" s="527"/>
    </row>
    <row r="209" spans="1:9" x14ac:dyDescent="0.15">
      <c r="A209" s="403"/>
      <c r="B209" s="114"/>
      <c r="C209" s="114" t="s">
        <v>84</v>
      </c>
      <c r="D209" s="51" t="s">
        <v>85</v>
      </c>
      <c r="E209" s="527"/>
      <c r="F209" s="527"/>
      <c r="G209" s="527"/>
      <c r="H209" s="527"/>
      <c r="I209" s="527"/>
    </row>
    <row r="210" spans="1:9" x14ac:dyDescent="0.15">
      <c r="A210" s="403"/>
      <c r="B210" s="114"/>
      <c r="C210" s="114" t="s">
        <v>134</v>
      </c>
      <c r="D210" s="51"/>
      <c r="E210" s="527"/>
      <c r="F210" s="527"/>
      <c r="G210" s="527"/>
      <c r="H210" s="527"/>
      <c r="I210" s="527"/>
    </row>
    <row r="211" spans="1:9" x14ac:dyDescent="0.15">
      <c r="A211" s="403"/>
      <c r="B211" s="114"/>
      <c r="C211" s="114" t="s">
        <v>86</v>
      </c>
      <c r="D211" s="51" t="s">
        <v>87</v>
      </c>
      <c r="E211" s="527"/>
      <c r="F211" s="527"/>
      <c r="G211" s="527"/>
      <c r="H211" s="527"/>
      <c r="I211" s="527"/>
    </row>
    <row r="212" spans="1:9" x14ac:dyDescent="0.15">
      <c r="A212" s="403"/>
      <c r="B212" s="114"/>
      <c r="C212" s="114" t="s">
        <v>90</v>
      </c>
      <c r="D212" s="51" t="s">
        <v>135</v>
      </c>
      <c r="E212" s="527"/>
      <c r="F212" s="527"/>
      <c r="G212" s="527"/>
      <c r="H212" s="527"/>
      <c r="I212" s="527"/>
    </row>
    <row r="213" spans="1:9" x14ac:dyDescent="0.15">
      <c r="A213" s="403"/>
      <c r="B213" s="114"/>
      <c r="C213" s="114" t="s">
        <v>88</v>
      </c>
      <c r="D213" s="51" t="s">
        <v>89</v>
      </c>
      <c r="E213" s="527"/>
      <c r="F213" s="527"/>
      <c r="G213" s="527"/>
      <c r="H213" s="527"/>
      <c r="I213" s="527"/>
    </row>
    <row r="214" spans="1:9" x14ac:dyDescent="0.15">
      <c r="A214" s="403"/>
      <c r="B214" s="114" t="s">
        <v>407</v>
      </c>
      <c r="C214" s="114"/>
      <c r="D214" s="51"/>
      <c r="E214" s="142"/>
      <c r="F214" s="142"/>
      <c r="G214" s="142"/>
      <c r="H214" s="142"/>
      <c r="I214" s="142"/>
    </row>
    <row r="215" spans="1:9" x14ac:dyDescent="0.15">
      <c r="A215" s="403"/>
      <c r="B215" s="114"/>
      <c r="C215" s="114" t="s">
        <v>82</v>
      </c>
      <c r="D215" s="51" t="s">
        <v>83</v>
      </c>
      <c r="E215" s="527"/>
      <c r="F215" s="527"/>
      <c r="G215" s="527"/>
      <c r="H215" s="527"/>
      <c r="I215" s="527"/>
    </row>
    <row r="216" spans="1:9" x14ac:dyDescent="0.15">
      <c r="A216" s="403"/>
      <c r="B216" s="114"/>
      <c r="C216" s="114" t="s">
        <v>84</v>
      </c>
      <c r="D216" s="51" t="s">
        <v>85</v>
      </c>
      <c r="E216" s="526"/>
      <c r="F216" s="527"/>
      <c r="G216" s="527"/>
      <c r="H216" s="527"/>
      <c r="I216" s="527"/>
    </row>
    <row r="217" spans="1:9" x14ac:dyDescent="0.15">
      <c r="A217" s="403"/>
      <c r="B217" s="114"/>
      <c r="C217" s="114" t="s">
        <v>134</v>
      </c>
      <c r="D217" s="51"/>
      <c r="E217" s="524"/>
      <c r="F217" s="525"/>
      <c r="G217" s="525"/>
      <c r="H217" s="525"/>
      <c r="I217" s="525"/>
    </row>
    <row r="218" spans="1:9" x14ac:dyDescent="0.15">
      <c r="A218" s="403"/>
      <c r="B218" s="114"/>
      <c r="C218" s="114" t="s">
        <v>86</v>
      </c>
      <c r="D218" s="51" t="s">
        <v>87</v>
      </c>
      <c r="E218" s="526"/>
      <c r="F218" s="527"/>
      <c r="G218" s="527"/>
      <c r="H218" s="527"/>
      <c r="I218" s="527"/>
    </row>
    <row r="219" spans="1:9" x14ac:dyDescent="0.15">
      <c r="A219" s="403"/>
      <c r="B219" s="114"/>
      <c r="C219" s="114" t="s">
        <v>90</v>
      </c>
      <c r="D219" s="51" t="s">
        <v>135</v>
      </c>
      <c r="E219" s="526"/>
      <c r="F219" s="527"/>
      <c r="G219" s="527"/>
      <c r="H219" s="527"/>
      <c r="I219" s="527"/>
    </row>
    <row r="220" spans="1:9" x14ac:dyDescent="0.15">
      <c r="A220" s="403"/>
      <c r="B220" s="114"/>
      <c r="C220" s="114" t="s">
        <v>88</v>
      </c>
      <c r="D220" s="51" t="s">
        <v>89</v>
      </c>
      <c r="E220" s="524"/>
      <c r="F220" s="525"/>
      <c r="G220" s="525"/>
      <c r="H220" s="525"/>
      <c r="I220" s="525"/>
    </row>
    <row r="221" spans="1:9" ht="15" thickBot="1" x14ac:dyDescent="0.2">
      <c r="A221" s="404" t="s">
        <v>472</v>
      </c>
      <c r="B221" s="120"/>
      <c r="C221" s="120"/>
      <c r="D221" s="169"/>
      <c r="E221" s="170">
        <f>SUM(E201:E220)</f>
        <v>0</v>
      </c>
      <c r="F221" s="170">
        <f>SUM(F201:F220)</f>
        <v>0</v>
      </c>
      <c r="G221" s="170">
        <f>SUM(G201:G220)</f>
        <v>0</v>
      </c>
      <c r="H221" s="170">
        <f>SUM(H201:H220)</f>
        <v>0</v>
      </c>
      <c r="I221" s="170">
        <f>SUM(I201:I220)</f>
        <v>0</v>
      </c>
    </row>
    <row r="222" spans="1:9" ht="15" thickTop="1" x14ac:dyDescent="0.15">
      <c r="A222" s="157"/>
      <c r="B222" s="157"/>
      <c r="C222" s="157"/>
      <c r="D222" s="212"/>
      <c r="E222" s="439"/>
      <c r="F222" s="439"/>
      <c r="G222" s="439"/>
      <c r="H222" s="439"/>
      <c r="I222" s="439"/>
    </row>
    <row r="223" spans="1:9" x14ac:dyDescent="0.15">
      <c r="A223" s="100"/>
      <c r="B223" s="528" t="str">
        <f>'Form 1 Cover'!B21</f>
        <v>CORAL ACADEMY OF LAS VEGAS</v>
      </c>
      <c r="C223" s="488"/>
      <c r="D223" s="43"/>
      <c r="E223" s="58"/>
      <c r="F223" s="58"/>
      <c r="H223" s="58"/>
      <c r="I223" s="489" t="str">
        <f>"Budget Fiscal Year "&amp;TEXT('Form 1 Cover'!$D$138, "mm/dd/yy")</f>
        <v>Budget Fiscal Year 2017-2018</v>
      </c>
    </row>
    <row r="224" spans="1:9" x14ac:dyDescent="0.15">
      <c r="A224" s="100"/>
      <c r="B224" s="100"/>
      <c r="C224" s="100"/>
      <c r="D224" s="58"/>
      <c r="E224" s="100"/>
      <c r="F224" s="58"/>
      <c r="G224" s="58"/>
      <c r="H224" s="58"/>
      <c r="I224" s="58"/>
    </row>
    <row r="225" spans="1:11" x14ac:dyDescent="0.15">
      <c r="A225" s="100"/>
      <c r="B225" s="100" t="s">
        <v>468</v>
      </c>
      <c r="C225" s="100"/>
      <c r="D225" s="58"/>
      <c r="E225" s="58"/>
      <c r="F225" s="58"/>
      <c r="G225" s="58"/>
      <c r="H225" s="440"/>
      <c r="I225" s="440">
        <f>'Form 1 Cover'!$D$147</f>
        <v>42787</v>
      </c>
    </row>
    <row r="226" spans="1:11" x14ac:dyDescent="0.15">
      <c r="A226" s="100"/>
      <c r="B226" s="100"/>
      <c r="C226" s="100"/>
      <c r="D226" s="58"/>
      <c r="E226" s="58"/>
      <c r="F226" s="58"/>
      <c r="G226" s="58"/>
      <c r="H226" s="440"/>
      <c r="I226" s="440"/>
    </row>
    <row r="227" spans="1:11" x14ac:dyDescent="0.15">
      <c r="A227" s="413"/>
      <c r="B227" s="95"/>
      <c r="C227" s="95"/>
      <c r="D227" s="96"/>
      <c r="E227" s="199">
        <v>-1</v>
      </c>
      <c r="F227" s="200">
        <v>-2</v>
      </c>
      <c r="G227" s="387">
        <v>-3</v>
      </c>
      <c r="H227" s="200">
        <v>-4</v>
      </c>
      <c r="I227" s="200">
        <v>-5</v>
      </c>
    </row>
    <row r="228" spans="1:11" x14ac:dyDescent="0.15">
      <c r="A228" s="429"/>
      <c r="B228" s="100"/>
      <c r="C228" s="100"/>
      <c r="D228" s="47"/>
      <c r="E228" s="206"/>
      <c r="F228" s="32" t="s">
        <v>33</v>
      </c>
      <c r="G228" s="666" t="str">
        <f>"BUDGET YEAR ENDING "&amp;TEXT('Form 1 Cover'!D140, "MM/DD/YY")</f>
        <v>BUDGET YEAR ENDING 06/30/18</v>
      </c>
      <c r="H228" s="667"/>
      <c r="I228" s="668"/>
    </row>
    <row r="229" spans="1:11" x14ac:dyDescent="0.15">
      <c r="A229" s="429"/>
      <c r="B229" s="100"/>
      <c r="C229" s="100"/>
      <c r="D229" s="47"/>
      <c r="E229" s="202" t="s">
        <v>286</v>
      </c>
      <c r="F229" s="202" t="s">
        <v>288</v>
      </c>
      <c r="G229" s="203"/>
      <c r="H229" s="431"/>
      <c r="I229" s="202" t="s">
        <v>633</v>
      </c>
    </row>
    <row r="230" spans="1:11" ht="16" x14ac:dyDescent="0.2">
      <c r="A230" s="429"/>
      <c r="B230" s="160" t="s">
        <v>80</v>
      </c>
      <c r="C230" s="58"/>
      <c r="D230" s="47"/>
      <c r="E230" s="202" t="s">
        <v>287</v>
      </c>
      <c r="F230" s="202" t="s">
        <v>287</v>
      </c>
      <c r="G230" s="204" t="s">
        <v>289</v>
      </c>
      <c r="H230" s="202" t="s">
        <v>112</v>
      </c>
      <c r="I230" s="202" t="s">
        <v>112</v>
      </c>
    </row>
    <row r="231" spans="1:11" ht="16" x14ac:dyDescent="0.15">
      <c r="A231" s="427"/>
      <c r="B231" s="664"/>
      <c r="C231" s="664"/>
      <c r="D231" s="665"/>
      <c r="E231" s="4">
        <f>'Form 1 Cover'!D131</f>
        <v>42551</v>
      </c>
      <c r="F231" s="4">
        <f>'Form 1 Cover'!D135</f>
        <v>42916</v>
      </c>
      <c r="G231" s="205" t="s">
        <v>290</v>
      </c>
      <c r="H231" s="432" t="s">
        <v>290</v>
      </c>
      <c r="I231" s="432" t="s">
        <v>290</v>
      </c>
    </row>
    <row r="232" spans="1:11" x14ac:dyDescent="0.15">
      <c r="A232" s="433" t="s">
        <v>648</v>
      </c>
      <c r="B232" s="173"/>
      <c r="C232" s="184" t="s">
        <v>651</v>
      </c>
      <c r="D232" s="215"/>
      <c r="E232" s="127"/>
      <c r="F232" s="127"/>
      <c r="G232" s="127"/>
      <c r="H232" s="127"/>
      <c r="I232" s="127"/>
      <c r="K232" s="534" t="s">
        <v>653</v>
      </c>
    </row>
    <row r="233" spans="1:11" x14ac:dyDescent="0.15">
      <c r="A233" s="403"/>
      <c r="B233" s="114" t="s">
        <v>178</v>
      </c>
      <c r="C233" s="114"/>
      <c r="D233" s="51" t="s">
        <v>179</v>
      </c>
      <c r="E233" s="55"/>
      <c r="F233" s="55"/>
      <c r="G233" s="55"/>
      <c r="H233" s="55"/>
      <c r="I233" s="55"/>
    </row>
    <row r="234" spans="1:11" x14ac:dyDescent="0.15">
      <c r="A234" s="403"/>
      <c r="B234" s="114"/>
      <c r="C234" s="114" t="s">
        <v>82</v>
      </c>
      <c r="D234" s="51" t="s">
        <v>83</v>
      </c>
      <c r="E234" s="527"/>
      <c r="F234" s="527"/>
      <c r="G234" s="527"/>
      <c r="H234" s="527"/>
      <c r="I234" s="527"/>
    </row>
    <row r="235" spans="1:11" x14ac:dyDescent="0.15">
      <c r="A235" s="403"/>
      <c r="B235" s="114"/>
      <c r="C235" s="114" t="s">
        <v>84</v>
      </c>
      <c r="D235" s="51" t="s">
        <v>85</v>
      </c>
      <c r="E235" s="527"/>
      <c r="F235" s="527"/>
      <c r="G235" s="527"/>
      <c r="H235" s="527"/>
      <c r="I235" s="527"/>
    </row>
    <row r="236" spans="1:11" x14ac:dyDescent="0.15">
      <c r="A236" s="403"/>
      <c r="B236" s="114"/>
      <c r="C236" s="114" t="s">
        <v>134</v>
      </c>
      <c r="D236" s="51"/>
      <c r="E236" s="527"/>
      <c r="F236" s="527"/>
      <c r="G236" s="527"/>
      <c r="H236" s="527"/>
      <c r="I236" s="527"/>
    </row>
    <row r="237" spans="1:11" x14ac:dyDescent="0.15">
      <c r="A237" s="403"/>
      <c r="B237" s="114"/>
      <c r="C237" s="114" t="s">
        <v>86</v>
      </c>
      <c r="D237" s="51" t="s">
        <v>87</v>
      </c>
      <c r="E237" s="527"/>
      <c r="F237" s="527"/>
      <c r="G237" s="527"/>
      <c r="H237" s="527"/>
      <c r="I237" s="527"/>
    </row>
    <row r="238" spans="1:11" x14ac:dyDescent="0.15">
      <c r="A238" s="403"/>
      <c r="B238" s="114"/>
      <c r="C238" s="114" t="s">
        <v>90</v>
      </c>
      <c r="D238" s="51" t="s">
        <v>135</v>
      </c>
      <c r="E238" s="527"/>
      <c r="F238" s="527"/>
      <c r="G238" s="527"/>
      <c r="H238" s="527"/>
      <c r="I238" s="527"/>
    </row>
    <row r="239" spans="1:11" x14ac:dyDescent="0.15">
      <c r="A239" s="403"/>
      <c r="B239" s="114"/>
      <c r="C239" s="114" t="s">
        <v>88</v>
      </c>
      <c r="D239" s="51" t="s">
        <v>89</v>
      </c>
      <c r="E239" s="527"/>
      <c r="F239" s="527"/>
      <c r="G239" s="527"/>
      <c r="H239" s="527"/>
      <c r="I239" s="527"/>
    </row>
    <row r="240" spans="1:11" x14ac:dyDescent="0.15">
      <c r="A240" s="403"/>
      <c r="B240" s="114" t="s">
        <v>406</v>
      </c>
      <c r="C240" s="114"/>
      <c r="D240" s="51"/>
      <c r="E240" s="142"/>
      <c r="F240" s="142"/>
      <c r="G240" s="142"/>
      <c r="H240" s="142"/>
      <c r="I240" s="142"/>
    </row>
    <row r="241" spans="1:9" x14ac:dyDescent="0.15">
      <c r="A241" s="403"/>
      <c r="B241" s="114"/>
      <c r="C241" s="114" t="s">
        <v>82</v>
      </c>
      <c r="D241" s="51" t="s">
        <v>83</v>
      </c>
      <c r="E241" s="527"/>
      <c r="F241" s="527"/>
      <c r="G241" s="527"/>
      <c r="H241" s="527"/>
      <c r="I241" s="527"/>
    </row>
    <row r="242" spans="1:9" x14ac:dyDescent="0.15">
      <c r="A242" s="403"/>
      <c r="B242" s="114"/>
      <c r="C242" s="114" t="s">
        <v>84</v>
      </c>
      <c r="D242" s="51" t="s">
        <v>85</v>
      </c>
      <c r="E242" s="527"/>
      <c r="F242" s="527"/>
      <c r="G242" s="527"/>
      <c r="H242" s="527"/>
      <c r="I242" s="527"/>
    </row>
    <row r="243" spans="1:9" x14ac:dyDescent="0.15">
      <c r="A243" s="403"/>
      <c r="B243" s="114"/>
      <c r="C243" s="114" t="s">
        <v>134</v>
      </c>
      <c r="D243" s="51"/>
      <c r="E243" s="527"/>
      <c r="F243" s="527"/>
      <c r="G243" s="527"/>
      <c r="H243" s="527"/>
      <c r="I243" s="527"/>
    </row>
    <row r="244" spans="1:9" x14ac:dyDescent="0.15">
      <c r="A244" s="403"/>
      <c r="B244" s="114"/>
      <c r="C244" s="114" t="s">
        <v>86</v>
      </c>
      <c r="D244" s="51" t="s">
        <v>87</v>
      </c>
      <c r="E244" s="527"/>
      <c r="F244" s="527"/>
      <c r="G244" s="527"/>
      <c r="H244" s="527"/>
      <c r="I244" s="527"/>
    </row>
    <row r="245" spans="1:9" x14ac:dyDescent="0.15">
      <c r="A245" s="403"/>
      <c r="B245" s="114"/>
      <c r="C245" s="114" t="s">
        <v>90</v>
      </c>
      <c r="D245" s="51" t="s">
        <v>135</v>
      </c>
      <c r="E245" s="527"/>
      <c r="F245" s="527"/>
      <c r="G245" s="527"/>
      <c r="H245" s="527"/>
      <c r="I245" s="527"/>
    </row>
    <row r="246" spans="1:9" x14ac:dyDescent="0.15">
      <c r="A246" s="403"/>
      <c r="B246" s="114"/>
      <c r="C246" s="114" t="s">
        <v>88</v>
      </c>
      <c r="D246" s="51" t="s">
        <v>89</v>
      </c>
      <c r="E246" s="527"/>
      <c r="F246" s="527"/>
      <c r="G246" s="527"/>
      <c r="H246" s="527"/>
      <c r="I246" s="527"/>
    </row>
    <row r="247" spans="1:9" x14ac:dyDescent="0.15">
      <c r="A247" s="403"/>
      <c r="B247" s="114" t="s">
        <v>407</v>
      </c>
      <c r="C247" s="114"/>
      <c r="D247" s="51"/>
      <c r="E247" s="142"/>
      <c r="F247" s="142"/>
      <c r="G247" s="142"/>
      <c r="H247" s="142"/>
      <c r="I247" s="142"/>
    </row>
    <row r="248" spans="1:9" x14ac:dyDescent="0.15">
      <c r="A248" s="403"/>
      <c r="B248" s="114"/>
      <c r="C248" s="114" t="s">
        <v>82</v>
      </c>
      <c r="D248" s="51" t="s">
        <v>83</v>
      </c>
      <c r="E248" s="527"/>
      <c r="F248" s="527"/>
      <c r="G248" s="527"/>
      <c r="H248" s="527"/>
      <c r="I248" s="527"/>
    </row>
    <row r="249" spans="1:9" x14ac:dyDescent="0.15">
      <c r="A249" s="403"/>
      <c r="B249" s="114"/>
      <c r="C249" s="114" t="s">
        <v>84</v>
      </c>
      <c r="D249" s="51" t="s">
        <v>85</v>
      </c>
      <c r="E249" s="527"/>
      <c r="F249" s="527"/>
      <c r="G249" s="527"/>
      <c r="H249" s="527"/>
      <c r="I249" s="527"/>
    </row>
    <row r="250" spans="1:9" x14ac:dyDescent="0.15">
      <c r="A250" s="403"/>
      <c r="B250" s="114"/>
      <c r="C250" s="114" t="s">
        <v>134</v>
      </c>
      <c r="D250" s="51"/>
      <c r="E250" s="527"/>
      <c r="F250" s="527"/>
      <c r="G250" s="527"/>
      <c r="H250" s="527"/>
      <c r="I250" s="527"/>
    </row>
    <row r="251" spans="1:9" x14ac:dyDescent="0.15">
      <c r="A251" s="403"/>
      <c r="B251" s="114"/>
      <c r="C251" s="114" t="s">
        <v>86</v>
      </c>
      <c r="D251" s="51" t="s">
        <v>87</v>
      </c>
      <c r="E251" s="527"/>
      <c r="F251" s="527"/>
      <c r="G251" s="527"/>
      <c r="H251" s="527"/>
      <c r="I251" s="527"/>
    </row>
    <row r="252" spans="1:9" x14ac:dyDescent="0.15">
      <c r="A252" s="403"/>
      <c r="B252" s="114"/>
      <c r="C252" s="114" t="s">
        <v>90</v>
      </c>
      <c r="D252" s="51" t="s">
        <v>135</v>
      </c>
      <c r="E252" s="527"/>
      <c r="F252" s="527"/>
      <c r="G252" s="527"/>
      <c r="H252" s="527"/>
      <c r="I252" s="527"/>
    </row>
    <row r="253" spans="1:9" x14ac:dyDescent="0.15">
      <c r="A253" s="403"/>
      <c r="B253" s="114"/>
      <c r="C253" s="114" t="s">
        <v>88</v>
      </c>
      <c r="D253" s="51" t="s">
        <v>89</v>
      </c>
      <c r="E253" s="527"/>
      <c r="F253" s="527"/>
      <c r="G253" s="527"/>
      <c r="H253" s="527"/>
      <c r="I253" s="527"/>
    </row>
    <row r="254" spans="1:9" ht="15" thickBot="1" x14ac:dyDescent="0.2">
      <c r="A254" s="414" t="s">
        <v>648</v>
      </c>
      <c r="B254" s="133"/>
      <c r="C254" s="171" t="s">
        <v>650</v>
      </c>
      <c r="D254" s="57"/>
      <c r="E254" s="162">
        <f>SUM(E234:E253)</f>
        <v>0</v>
      </c>
      <c r="F254" s="162">
        <f>SUM(F234:F253)</f>
        <v>0</v>
      </c>
      <c r="G254" s="162">
        <f>SUM(G234:G253)</f>
        <v>0</v>
      </c>
      <c r="H254" s="162">
        <f>SUM(H234:H253)</f>
        <v>0</v>
      </c>
      <c r="I254" s="162">
        <f>SUM(I234:I253)</f>
        <v>0</v>
      </c>
    </row>
    <row r="255" spans="1:9" ht="15" thickTop="1" x14ac:dyDescent="0.15">
      <c r="A255" s="433" t="s">
        <v>182</v>
      </c>
      <c r="B255" s="173"/>
      <c r="C255" s="184" t="s">
        <v>405</v>
      </c>
      <c r="D255" s="215"/>
      <c r="E255" s="127"/>
      <c r="F255" s="127"/>
      <c r="G255" s="127"/>
      <c r="H255" s="127"/>
      <c r="I255" s="127"/>
    </row>
    <row r="256" spans="1:9" x14ac:dyDescent="0.15">
      <c r="A256" s="403"/>
      <c r="B256" s="114" t="s">
        <v>178</v>
      </c>
      <c r="C256" s="114"/>
      <c r="D256" s="51" t="s">
        <v>179</v>
      </c>
      <c r="E256" s="55"/>
      <c r="F256" s="55"/>
      <c r="G256" s="55"/>
      <c r="H256" s="55"/>
      <c r="I256" s="55"/>
    </row>
    <row r="257" spans="1:12" x14ac:dyDescent="0.15">
      <c r="A257" s="403"/>
      <c r="B257" s="114"/>
      <c r="C257" s="114" t="s">
        <v>82</v>
      </c>
      <c r="D257" s="51" t="s">
        <v>83</v>
      </c>
      <c r="E257" s="527"/>
      <c r="F257" s="527"/>
      <c r="G257" s="527"/>
      <c r="H257" s="527"/>
      <c r="I257" s="527"/>
      <c r="K257" s="496"/>
      <c r="L257" s="496"/>
    </row>
    <row r="258" spans="1:12" x14ac:dyDescent="0.15">
      <c r="A258" s="403"/>
      <c r="B258" s="114"/>
      <c r="C258" s="114" t="s">
        <v>84</v>
      </c>
      <c r="D258" s="51" t="s">
        <v>85</v>
      </c>
      <c r="E258" s="527"/>
      <c r="F258" s="527"/>
      <c r="G258" s="527"/>
      <c r="H258" s="527"/>
      <c r="I258" s="527"/>
    </row>
    <row r="259" spans="1:12" x14ac:dyDescent="0.15">
      <c r="A259" s="403"/>
      <c r="B259" s="114"/>
      <c r="C259" s="114" t="s">
        <v>134</v>
      </c>
      <c r="D259" s="51"/>
      <c r="E259" s="527"/>
      <c r="F259" s="527"/>
      <c r="G259" s="527"/>
      <c r="H259" s="527"/>
      <c r="I259" s="527"/>
    </row>
    <row r="260" spans="1:12" x14ac:dyDescent="0.15">
      <c r="A260" s="403"/>
      <c r="B260" s="114"/>
      <c r="C260" s="114" t="s">
        <v>86</v>
      </c>
      <c r="D260" s="51" t="s">
        <v>87</v>
      </c>
      <c r="E260" s="527"/>
      <c r="F260" s="527"/>
      <c r="G260" s="527"/>
      <c r="H260" s="527"/>
      <c r="I260" s="527"/>
    </row>
    <row r="261" spans="1:12" x14ac:dyDescent="0.15">
      <c r="A261" s="403"/>
      <c r="B261" s="114"/>
      <c r="C261" s="114" t="s">
        <v>90</v>
      </c>
      <c r="D261" s="51" t="s">
        <v>135</v>
      </c>
      <c r="E261" s="527"/>
      <c r="F261" s="527"/>
      <c r="G261" s="527"/>
      <c r="H261" s="527"/>
      <c r="I261" s="527"/>
    </row>
    <row r="262" spans="1:12" x14ac:dyDescent="0.15">
      <c r="A262" s="403"/>
      <c r="B262" s="114"/>
      <c r="C262" s="114" t="s">
        <v>88</v>
      </c>
      <c r="D262" s="51" t="s">
        <v>89</v>
      </c>
      <c r="E262" s="527"/>
      <c r="F262" s="527"/>
      <c r="G262" s="527"/>
      <c r="H262" s="527"/>
      <c r="I262" s="527"/>
    </row>
    <row r="263" spans="1:12" x14ac:dyDescent="0.15">
      <c r="A263" s="403"/>
      <c r="B263" s="114" t="s">
        <v>406</v>
      </c>
      <c r="C263" s="114"/>
      <c r="D263" s="51"/>
      <c r="E263" s="142"/>
      <c r="F263" s="142"/>
      <c r="G263" s="142"/>
      <c r="H263" s="142"/>
      <c r="I263" s="142"/>
    </row>
    <row r="264" spans="1:12" x14ac:dyDescent="0.15">
      <c r="A264" s="403"/>
      <c r="B264" s="114"/>
      <c r="C264" s="114" t="s">
        <v>82</v>
      </c>
      <c r="D264" s="51" t="s">
        <v>83</v>
      </c>
      <c r="E264" s="527"/>
      <c r="F264" s="527"/>
      <c r="G264" s="527"/>
      <c r="H264" s="527"/>
      <c r="I264" s="527"/>
    </row>
    <row r="265" spans="1:12" x14ac:dyDescent="0.15">
      <c r="A265" s="403"/>
      <c r="B265" s="114"/>
      <c r="C265" s="114" t="s">
        <v>84</v>
      </c>
      <c r="D265" s="51" t="s">
        <v>85</v>
      </c>
      <c r="E265" s="527"/>
      <c r="F265" s="527"/>
      <c r="G265" s="527"/>
      <c r="H265" s="527"/>
      <c r="I265" s="527"/>
    </row>
    <row r="266" spans="1:12" x14ac:dyDescent="0.15">
      <c r="A266" s="403"/>
      <c r="B266" s="114"/>
      <c r="C266" s="114" t="s">
        <v>134</v>
      </c>
      <c r="D266" s="51"/>
      <c r="E266" s="527"/>
      <c r="F266" s="527"/>
      <c r="G266" s="527"/>
      <c r="H266" s="527"/>
      <c r="I266" s="527"/>
    </row>
    <row r="267" spans="1:12" x14ac:dyDescent="0.15">
      <c r="A267" s="403"/>
      <c r="B267" s="114"/>
      <c r="C267" s="114" t="s">
        <v>86</v>
      </c>
      <c r="D267" s="51" t="s">
        <v>87</v>
      </c>
      <c r="E267" s="527"/>
      <c r="F267" s="527"/>
      <c r="G267" s="527"/>
      <c r="H267" s="527"/>
      <c r="I267" s="527"/>
    </row>
    <row r="268" spans="1:12" x14ac:dyDescent="0.15">
      <c r="A268" s="403"/>
      <c r="B268" s="114"/>
      <c r="C268" s="114" t="s">
        <v>90</v>
      </c>
      <c r="D268" s="51" t="s">
        <v>135</v>
      </c>
      <c r="E268" s="527"/>
      <c r="F268" s="527"/>
      <c r="G268" s="527"/>
      <c r="H268" s="527"/>
      <c r="I268" s="527"/>
    </row>
    <row r="269" spans="1:12" x14ac:dyDescent="0.15">
      <c r="A269" s="403"/>
      <c r="B269" s="114"/>
      <c r="C269" s="114" t="s">
        <v>88</v>
      </c>
      <c r="D269" s="51" t="s">
        <v>89</v>
      </c>
      <c r="E269" s="527"/>
      <c r="F269" s="527"/>
      <c r="G269" s="527"/>
      <c r="H269" s="527"/>
      <c r="I269" s="527"/>
    </row>
    <row r="270" spans="1:12" x14ac:dyDescent="0.15">
      <c r="A270" s="403"/>
      <c r="B270" s="114" t="s">
        <v>407</v>
      </c>
      <c r="C270" s="114"/>
      <c r="D270" s="51"/>
      <c r="E270" s="142"/>
      <c r="F270" s="142"/>
      <c r="G270" s="142"/>
      <c r="H270" s="142"/>
      <c r="I270" s="142"/>
    </row>
    <row r="271" spans="1:12" x14ac:dyDescent="0.15">
      <c r="A271" s="403"/>
      <c r="B271" s="114"/>
      <c r="C271" s="114" t="s">
        <v>82</v>
      </c>
      <c r="D271" s="51" t="s">
        <v>83</v>
      </c>
      <c r="E271" s="527"/>
      <c r="F271" s="527"/>
      <c r="G271" s="527"/>
      <c r="H271" s="527"/>
      <c r="I271" s="527"/>
    </row>
    <row r="272" spans="1:12" x14ac:dyDescent="0.15">
      <c r="A272" s="403"/>
      <c r="B272" s="114"/>
      <c r="C272" s="114" t="s">
        <v>84</v>
      </c>
      <c r="D272" s="51" t="s">
        <v>85</v>
      </c>
      <c r="E272" s="527"/>
      <c r="F272" s="527"/>
      <c r="G272" s="527"/>
      <c r="H272" s="527"/>
      <c r="I272" s="527"/>
    </row>
    <row r="273" spans="1:9" x14ac:dyDescent="0.15">
      <c r="A273" s="403"/>
      <c r="B273" s="114"/>
      <c r="C273" s="114" t="s">
        <v>134</v>
      </c>
      <c r="D273" s="51"/>
      <c r="E273" s="527"/>
      <c r="F273" s="527"/>
      <c r="G273" s="527"/>
      <c r="H273" s="527"/>
      <c r="I273" s="527"/>
    </row>
    <row r="274" spans="1:9" x14ac:dyDescent="0.15">
      <c r="A274" s="403"/>
      <c r="B274" s="114"/>
      <c r="C274" s="114" t="s">
        <v>86</v>
      </c>
      <c r="D274" s="51" t="s">
        <v>87</v>
      </c>
      <c r="E274" s="527"/>
      <c r="F274" s="527"/>
      <c r="G274" s="527"/>
      <c r="H274" s="527"/>
      <c r="I274" s="527"/>
    </row>
    <row r="275" spans="1:9" x14ac:dyDescent="0.15">
      <c r="A275" s="403"/>
      <c r="B275" s="114"/>
      <c r="C275" s="114" t="s">
        <v>90</v>
      </c>
      <c r="D275" s="51" t="s">
        <v>135</v>
      </c>
      <c r="E275" s="527"/>
      <c r="F275" s="527"/>
      <c r="G275" s="527"/>
      <c r="H275" s="527"/>
      <c r="I275" s="527"/>
    </row>
    <row r="276" spans="1:9" x14ac:dyDescent="0.15">
      <c r="A276" s="403"/>
      <c r="B276" s="114"/>
      <c r="C276" s="114" t="s">
        <v>88</v>
      </c>
      <c r="D276" s="51" t="s">
        <v>89</v>
      </c>
      <c r="E276" s="527"/>
      <c r="F276" s="527"/>
      <c r="G276" s="527"/>
      <c r="H276" s="527"/>
      <c r="I276" s="527"/>
    </row>
    <row r="277" spans="1:9" ht="15" thickBot="1" x14ac:dyDescent="0.2">
      <c r="A277" s="414" t="s">
        <v>182</v>
      </c>
      <c r="B277" s="133"/>
      <c r="C277" s="171" t="s">
        <v>649</v>
      </c>
      <c r="D277" s="57"/>
      <c r="E277" s="162">
        <f>SUM(E257:E276)</f>
        <v>0</v>
      </c>
      <c r="F277" s="162">
        <f>SUM(F257:F276)</f>
        <v>0</v>
      </c>
      <c r="G277" s="162">
        <f>SUM(G257:G276)</f>
        <v>0</v>
      </c>
      <c r="H277" s="162">
        <f>SUM(H257:H276)</f>
        <v>0</v>
      </c>
      <c r="I277" s="162">
        <f>SUM(I257:I276)</f>
        <v>0</v>
      </c>
    </row>
    <row r="278" spans="1:9" ht="16" thickTop="1" thickBot="1" x14ac:dyDescent="0.2">
      <c r="A278" s="38"/>
      <c r="B278" s="38"/>
      <c r="C278" s="38"/>
    </row>
    <row r="279" spans="1:9" ht="15" thickTop="1" x14ac:dyDescent="0.15">
      <c r="A279" s="157"/>
      <c r="B279" s="157"/>
      <c r="C279" s="214"/>
      <c r="D279" s="212"/>
      <c r="E279" s="439"/>
      <c r="F279" s="439"/>
      <c r="G279" s="439"/>
      <c r="H279" s="439"/>
      <c r="I279" s="439"/>
    </row>
    <row r="280" spans="1:9" x14ac:dyDescent="0.15">
      <c r="A280" s="100"/>
      <c r="B280" s="528" t="str">
        <f>'Form 1 Cover'!B21</f>
        <v>CORAL ACADEMY OF LAS VEGAS</v>
      </c>
      <c r="C280" s="488"/>
      <c r="D280" s="43"/>
      <c r="E280" s="58"/>
      <c r="F280" s="58"/>
      <c r="H280" s="58"/>
      <c r="I280" s="489" t="str">
        <f>"Budget Fiscal Year "&amp;TEXT('Form 1 Cover'!$D$138, "mm/dd/yy")</f>
        <v>Budget Fiscal Year 2017-2018</v>
      </c>
    </row>
    <row r="281" spans="1:9" x14ac:dyDescent="0.15">
      <c r="A281" s="100"/>
      <c r="B281" s="100"/>
      <c r="C281" s="100"/>
      <c r="D281" s="58"/>
      <c r="E281" s="100"/>
      <c r="F281" s="58"/>
      <c r="G281" s="58"/>
      <c r="H281" s="58"/>
      <c r="I281" s="58"/>
    </row>
    <row r="282" spans="1:9" x14ac:dyDescent="0.15">
      <c r="A282" s="100"/>
      <c r="B282" s="100" t="s">
        <v>468</v>
      </c>
      <c r="C282" s="100"/>
      <c r="D282" s="58"/>
      <c r="E282" s="58"/>
      <c r="F282" s="58"/>
      <c r="G282" s="58"/>
      <c r="H282" s="440"/>
      <c r="I282" s="440">
        <f>'Form 1 Cover'!$D$147</f>
        <v>42787</v>
      </c>
    </row>
    <row r="283" spans="1:9" x14ac:dyDescent="0.15">
      <c r="A283" s="100"/>
      <c r="B283" s="100"/>
      <c r="C283" s="100"/>
      <c r="D283" s="58"/>
      <c r="E283" s="58"/>
      <c r="F283" s="58"/>
      <c r="G283" s="58"/>
      <c r="H283" s="440"/>
      <c r="I283" s="440"/>
    </row>
    <row r="284" spans="1:9" x14ac:dyDescent="0.15">
      <c r="A284" s="413"/>
      <c r="B284" s="95"/>
      <c r="C284" s="95"/>
      <c r="D284" s="96"/>
      <c r="E284" s="199">
        <v>-1</v>
      </c>
      <c r="F284" s="200">
        <v>-2</v>
      </c>
      <c r="G284" s="387">
        <v>-3</v>
      </c>
      <c r="H284" s="200">
        <v>-4</v>
      </c>
      <c r="I284" s="200">
        <v>-5</v>
      </c>
    </row>
    <row r="285" spans="1:9" x14ac:dyDescent="0.15">
      <c r="A285" s="429"/>
      <c r="B285" s="100"/>
      <c r="C285" s="100"/>
      <c r="D285" s="47"/>
      <c r="E285" s="206"/>
      <c r="F285" s="32" t="s">
        <v>33</v>
      </c>
      <c r="G285" s="666" t="str">
        <f>"BUDGET YEAR ENDING "&amp;TEXT('Form 1 Cover'!D140, "MM/DD/YY")</f>
        <v>BUDGET YEAR ENDING 06/30/18</v>
      </c>
      <c r="H285" s="667"/>
      <c r="I285" s="668"/>
    </row>
    <row r="286" spans="1:9" x14ac:dyDescent="0.15">
      <c r="A286" s="429"/>
      <c r="B286" s="100"/>
      <c r="C286" s="100"/>
      <c r="D286" s="47"/>
      <c r="E286" s="202" t="s">
        <v>286</v>
      </c>
      <c r="F286" s="202" t="s">
        <v>288</v>
      </c>
      <c r="G286" s="203"/>
      <c r="H286" s="431"/>
      <c r="I286" s="202" t="s">
        <v>633</v>
      </c>
    </row>
    <row r="287" spans="1:9" ht="16" x14ac:dyDescent="0.2">
      <c r="A287" s="429"/>
      <c r="B287" s="160" t="s">
        <v>80</v>
      </c>
      <c r="C287" s="58"/>
      <c r="D287" s="47"/>
      <c r="E287" s="202" t="s">
        <v>287</v>
      </c>
      <c r="F287" s="202" t="s">
        <v>287</v>
      </c>
      <c r="G287" s="204" t="s">
        <v>289</v>
      </c>
      <c r="H287" s="202" t="s">
        <v>112</v>
      </c>
      <c r="I287" s="202" t="s">
        <v>112</v>
      </c>
    </row>
    <row r="288" spans="1:9" ht="17" thickBot="1" x14ac:dyDescent="0.2">
      <c r="A288" s="427"/>
      <c r="B288" s="664"/>
      <c r="C288" s="664"/>
      <c r="D288" s="665"/>
      <c r="E288" s="4">
        <f>'Form 1 Cover'!D131</f>
        <v>42551</v>
      </c>
      <c r="F288" s="4">
        <f>'Form 1 Cover'!D135</f>
        <v>42916</v>
      </c>
      <c r="G288" s="205" t="s">
        <v>290</v>
      </c>
      <c r="H288" s="432" t="s">
        <v>290</v>
      </c>
      <c r="I288" s="432" t="s">
        <v>290</v>
      </c>
    </row>
    <row r="289" spans="1:9" ht="15" thickTop="1" x14ac:dyDescent="0.15">
      <c r="A289" s="405" t="s">
        <v>473</v>
      </c>
      <c r="B289" s="124"/>
      <c r="C289" s="163" t="s">
        <v>474</v>
      </c>
      <c r="D289" s="164"/>
      <c r="E289" s="165"/>
      <c r="F289" s="165"/>
      <c r="G289" s="165"/>
      <c r="H289" s="165"/>
      <c r="I289" s="165"/>
    </row>
    <row r="290" spans="1:9" x14ac:dyDescent="0.15">
      <c r="A290" s="403"/>
      <c r="B290" s="114" t="s">
        <v>178</v>
      </c>
      <c r="C290" s="114"/>
      <c r="D290" s="51" t="s">
        <v>179</v>
      </c>
      <c r="E290" s="167"/>
      <c r="F290" s="142"/>
      <c r="G290" s="142"/>
      <c r="H290" s="142"/>
      <c r="I290" s="142"/>
    </row>
    <row r="291" spans="1:9" x14ac:dyDescent="0.15">
      <c r="A291" s="403"/>
      <c r="B291" s="114"/>
      <c r="C291" s="114" t="s">
        <v>82</v>
      </c>
      <c r="D291" s="51" t="s">
        <v>83</v>
      </c>
      <c r="E291" s="527"/>
      <c r="F291" s="527"/>
      <c r="G291" s="527"/>
      <c r="H291" s="527"/>
      <c r="I291" s="527"/>
    </row>
    <row r="292" spans="1:9" x14ac:dyDescent="0.15">
      <c r="A292" s="403"/>
      <c r="B292" s="114"/>
      <c r="C292" s="114" t="s">
        <v>84</v>
      </c>
      <c r="D292" s="51" t="s">
        <v>85</v>
      </c>
      <c r="E292" s="524"/>
      <c r="F292" s="525"/>
      <c r="G292" s="525"/>
      <c r="H292" s="525"/>
      <c r="I292" s="525"/>
    </row>
    <row r="293" spans="1:9" x14ac:dyDescent="0.15">
      <c r="A293" s="403"/>
      <c r="B293" s="114"/>
      <c r="C293" s="114" t="s">
        <v>134</v>
      </c>
      <c r="D293" s="51"/>
      <c r="E293" s="527"/>
      <c r="F293" s="527"/>
      <c r="G293" s="527"/>
      <c r="H293" s="527"/>
      <c r="I293" s="527"/>
    </row>
    <row r="294" spans="1:9" x14ac:dyDescent="0.15">
      <c r="A294" s="403"/>
      <c r="B294" s="114"/>
      <c r="C294" s="114" t="s">
        <v>86</v>
      </c>
      <c r="D294" s="51" t="s">
        <v>87</v>
      </c>
      <c r="E294" s="527"/>
      <c r="F294" s="527"/>
      <c r="G294" s="527"/>
      <c r="H294" s="527"/>
      <c r="I294" s="527"/>
    </row>
    <row r="295" spans="1:9" x14ac:dyDescent="0.15">
      <c r="A295" s="403"/>
      <c r="B295" s="114"/>
      <c r="C295" s="114" t="s">
        <v>90</v>
      </c>
      <c r="D295" s="51" t="s">
        <v>135</v>
      </c>
      <c r="E295" s="527"/>
      <c r="F295" s="527"/>
      <c r="G295" s="527"/>
      <c r="H295" s="527"/>
      <c r="I295" s="527"/>
    </row>
    <row r="296" spans="1:9" x14ac:dyDescent="0.15">
      <c r="A296" s="403"/>
      <c r="B296" s="114"/>
      <c r="C296" s="114" t="s">
        <v>88</v>
      </c>
      <c r="D296" s="51" t="s">
        <v>89</v>
      </c>
      <c r="E296" s="524"/>
      <c r="F296" s="525"/>
      <c r="G296" s="525"/>
      <c r="H296" s="525"/>
      <c r="I296" s="525"/>
    </row>
    <row r="297" spans="1:9" x14ac:dyDescent="0.15">
      <c r="A297" s="403"/>
      <c r="B297" s="114" t="s">
        <v>406</v>
      </c>
      <c r="C297" s="114"/>
      <c r="D297" s="51"/>
      <c r="E297" s="140"/>
      <c r="F297" s="141"/>
      <c r="G297" s="141"/>
      <c r="H297" s="141"/>
      <c r="I297" s="141"/>
    </row>
    <row r="298" spans="1:9" x14ac:dyDescent="0.15">
      <c r="A298" s="403"/>
      <c r="B298" s="114"/>
      <c r="C298" s="114" t="s">
        <v>82</v>
      </c>
      <c r="D298" s="51" t="s">
        <v>83</v>
      </c>
      <c r="E298" s="527"/>
      <c r="F298" s="527"/>
      <c r="G298" s="527"/>
      <c r="H298" s="527"/>
      <c r="I298" s="527"/>
    </row>
    <row r="299" spans="1:9" x14ac:dyDescent="0.15">
      <c r="A299" s="403"/>
      <c r="B299" s="114"/>
      <c r="C299" s="114" t="s">
        <v>84</v>
      </c>
      <c r="D299" s="51" t="s">
        <v>85</v>
      </c>
      <c r="E299" s="527"/>
      <c r="F299" s="527"/>
      <c r="G299" s="527"/>
      <c r="H299" s="527"/>
      <c r="I299" s="527"/>
    </row>
    <row r="300" spans="1:9" x14ac:dyDescent="0.15">
      <c r="A300" s="403"/>
      <c r="B300" s="114"/>
      <c r="C300" s="114" t="s">
        <v>134</v>
      </c>
      <c r="D300" s="51"/>
      <c r="E300" s="527"/>
      <c r="F300" s="527"/>
      <c r="G300" s="527"/>
      <c r="H300" s="527"/>
      <c r="I300" s="527"/>
    </row>
    <row r="301" spans="1:9" x14ac:dyDescent="0.15">
      <c r="A301" s="403"/>
      <c r="B301" s="114"/>
      <c r="C301" s="114" t="s">
        <v>86</v>
      </c>
      <c r="D301" s="51" t="s">
        <v>87</v>
      </c>
      <c r="E301" s="527"/>
      <c r="F301" s="527"/>
      <c r="G301" s="527"/>
      <c r="H301" s="527"/>
      <c r="I301" s="527"/>
    </row>
    <row r="302" spans="1:9" x14ac:dyDescent="0.15">
      <c r="A302" s="403"/>
      <c r="B302" s="114"/>
      <c r="C302" s="114" t="s">
        <v>90</v>
      </c>
      <c r="D302" s="51" t="s">
        <v>135</v>
      </c>
      <c r="E302" s="527"/>
      <c r="F302" s="527"/>
      <c r="G302" s="527"/>
      <c r="H302" s="527"/>
      <c r="I302" s="527"/>
    </row>
    <row r="303" spans="1:9" x14ac:dyDescent="0.15">
      <c r="A303" s="403"/>
      <c r="B303" s="114"/>
      <c r="C303" s="114" t="s">
        <v>88</v>
      </c>
      <c r="D303" s="51" t="s">
        <v>89</v>
      </c>
      <c r="E303" s="527"/>
      <c r="F303" s="527"/>
      <c r="G303" s="527"/>
      <c r="H303" s="527"/>
      <c r="I303" s="527"/>
    </row>
    <row r="304" spans="1:9" x14ac:dyDescent="0.15">
      <c r="A304" s="403"/>
      <c r="B304" s="114" t="s">
        <v>407</v>
      </c>
      <c r="C304" s="114"/>
      <c r="D304" s="51"/>
      <c r="E304" s="142"/>
      <c r="F304" s="142"/>
      <c r="G304" s="142"/>
      <c r="H304" s="142"/>
      <c r="I304" s="142"/>
    </row>
    <row r="305" spans="1:9" x14ac:dyDescent="0.15">
      <c r="A305" s="403"/>
      <c r="B305" s="114"/>
      <c r="C305" s="114" t="s">
        <v>82</v>
      </c>
      <c r="D305" s="51" t="s">
        <v>83</v>
      </c>
      <c r="E305" s="527"/>
      <c r="F305" s="527"/>
      <c r="G305" s="527"/>
      <c r="H305" s="527"/>
      <c r="I305" s="527"/>
    </row>
    <row r="306" spans="1:9" x14ac:dyDescent="0.15">
      <c r="A306" s="403"/>
      <c r="B306" s="114"/>
      <c r="C306" s="114" t="s">
        <v>84</v>
      </c>
      <c r="D306" s="51" t="s">
        <v>85</v>
      </c>
      <c r="E306" s="526"/>
      <c r="F306" s="527"/>
      <c r="G306" s="527"/>
      <c r="H306" s="527"/>
      <c r="I306" s="527"/>
    </row>
    <row r="307" spans="1:9" x14ac:dyDescent="0.15">
      <c r="A307" s="403"/>
      <c r="B307" s="114"/>
      <c r="C307" s="114" t="s">
        <v>134</v>
      </c>
      <c r="D307" s="51"/>
      <c r="E307" s="524"/>
      <c r="F307" s="525"/>
      <c r="G307" s="525"/>
      <c r="H307" s="525"/>
      <c r="I307" s="525"/>
    </row>
    <row r="308" spans="1:9" x14ac:dyDescent="0.15">
      <c r="A308" s="403"/>
      <c r="B308" s="114"/>
      <c r="C308" s="114" t="s">
        <v>86</v>
      </c>
      <c r="D308" s="51" t="s">
        <v>87</v>
      </c>
      <c r="E308" s="526"/>
      <c r="F308" s="527"/>
      <c r="G308" s="527"/>
      <c r="H308" s="527"/>
      <c r="I308" s="527"/>
    </row>
    <row r="309" spans="1:9" x14ac:dyDescent="0.15">
      <c r="A309" s="403"/>
      <c r="B309" s="114"/>
      <c r="C309" s="114" t="s">
        <v>90</v>
      </c>
      <c r="D309" s="51" t="s">
        <v>135</v>
      </c>
      <c r="E309" s="526"/>
      <c r="F309" s="527"/>
      <c r="G309" s="527"/>
      <c r="H309" s="527"/>
      <c r="I309" s="527"/>
    </row>
    <row r="310" spans="1:9" x14ac:dyDescent="0.15">
      <c r="A310" s="403"/>
      <c r="B310" s="114"/>
      <c r="C310" s="114" t="s">
        <v>88</v>
      </c>
      <c r="D310" s="51" t="s">
        <v>89</v>
      </c>
      <c r="E310" s="524"/>
      <c r="F310" s="525"/>
      <c r="G310" s="525"/>
      <c r="H310" s="525"/>
      <c r="I310" s="525"/>
    </row>
    <row r="311" spans="1:9" ht="15" thickBot="1" x14ac:dyDescent="0.2">
      <c r="A311" s="404" t="s">
        <v>473</v>
      </c>
      <c r="B311" s="120"/>
      <c r="C311" s="172" t="s">
        <v>475</v>
      </c>
      <c r="D311" s="169"/>
      <c r="E311" s="170">
        <f>SUM(E291:E310)</f>
        <v>0</v>
      </c>
      <c r="F311" s="170">
        <f>SUM(F291:F310)</f>
        <v>0</v>
      </c>
      <c r="G311" s="170">
        <f>SUM(G291:G310)</f>
        <v>0</v>
      </c>
      <c r="H311" s="170">
        <f>SUM(H291:H310)</f>
        <v>0</v>
      </c>
      <c r="I311" s="170">
        <f>SUM(I291:I310)</f>
        <v>0</v>
      </c>
    </row>
    <row r="312" spans="1:9" ht="15" thickTop="1" x14ac:dyDescent="0.15">
      <c r="A312" s="415"/>
      <c r="B312" s="156"/>
      <c r="C312" s="535"/>
      <c r="D312" s="37"/>
      <c r="E312" s="165"/>
      <c r="F312" s="165"/>
      <c r="G312" s="165"/>
      <c r="H312" s="165"/>
      <c r="I312" s="165"/>
    </row>
    <row r="313" spans="1:9" x14ac:dyDescent="0.15">
      <c r="A313" s="100"/>
      <c r="B313" s="528" t="str">
        <f>'Form 1 Cover'!B21</f>
        <v>CORAL ACADEMY OF LAS VEGAS</v>
      </c>
      <c r="C313" s="488"/>
      <c r="D313" s="43"/>
      <c r="E313" s="58"/>
      <c r="F313" s="58"/>
      <c r="H313" s="58"/>
      <c r="I313" s="489" t="str">
        <f>"Budget Fiscal Year "&amp;TEXT('Form 1 Cover'!$D$138, "mm/dd/yy")</f>
        <v>Budget Fiscal Year 2017-2018</v>
      </c>
    </row>
    <row r="314" spans="1:9" x14ac:dyDescent="0.15">
      <c r="A314" s="100"/>
      <c r="B314" s="100"/>
      <c r="C314" s="100"/>
      <c r="D314" s="58"/>
      <c r="E314" s="100"/>
      <c r="F314" s="58"/>
      <c r="G314" s="58"/>
      <c r="H314" s="58"/>
      <c r="I314" s="58"/>
    </row>
    <row r="315" spans="1:9" x14ac:dyDescent="0.15">
      <c r="A315" s="100"/>
      <c r="B315" s="100" t="s">
        <v>468</v>
      </c>
      <c r="C315" s="100"/>
      <c r="D315" s="58"/>
      <c r="E315" s="58"/>
      <c r="F315" s="58"/>
      <c r="G315" s="58"/>
      <c r="H315" s="440"/>
      <c r="I315" s="440">
        <f>'Form 1 Cover'!$D$147</f>
        <v>42787</v>
      </c>
    </row>
    <row r="316" spans="1:9" x14ac:dyDescent="0.15">
      <c r="A316" s="401" t="s">
        <v>88</v>
      </c>
      <c r="B316" s="110"/>
      <c r="C316" s="111" t="s">
        <v>408</v>
      </c>
      <c r="D316" s="161"/>
      <c r="E316" s="127"/>
      <c r="F316" s="127"/>
      <c r="G316" s="127"/>
      <c r="H316" s="127"/>
      <c r="I316" s="127"/>
    </row>
    <row r="317" spans="1:9" x14ac:dyDescent="0.15">
      <c r="A317" s="403"/>
      <c r="B317" s="114" t="s">
        <v>178</v>
      </c>
      <c r="C317" s="114"/>
      <c r="D317" s="51" t="s">
        <v>179</v>
      </c>
      <c r="E317" s="55"/>
      <c r="F317" s="55"/>
      <c r="G317" s="55"/>
      <c r="H317" s="55"/>
      <c r="I317" s="55"/>
    </row>
    <row r="318" spans="1:9" x14ac:dyDescent="0.15">
      <c r="A318" s="403"/>
      <c r="B318" s="114"/>
      <c r="C318" s="114" t="s">
        <v>82</v>
      </c>
      <c r="D318" s="51" t="s">
        <v>83</v>
      </c>
      <c r="E318" s="527"/>
      <c r="F318" s="527"/>
      <c r="G318" s="527"/>
      <c r="H318" s="527"/>
      <c r="I318" s="527"/>
    </row>
    <row r="319" spans="1:9" x14ac:dyDescent="0.15">
      <c r="A319" s="403"/>
      <c r="B319" s="114"/>
      <c r="C319" s="114" t="s">
        <v>84</v>
      </c>
      <c r="D319" s="51" t="s">
        <v>85</v>
      </c>
      <c r="E319" s="527"/>
      <c r="F319" s="527"/>
      <c r="G319" s="527"/>
      <c r="H319" s="527"/>
      <c r="I319" s="527"/>
    </row>
    <row r="320" spans="1:9" x14ac:dyDescent="0.15">
      <c r="A320" s="403"/>
      <c r="B320" s="114"/>
      <c r="C320" s="114" t="s">
        <v>134</v>
      </c>
      <c r="D320" s="51"/>
      <c r="E320" s="527"/>
      <c r="F320" s="527"/>
      <c r="G320" s="527"/>
      <c r="H320" s="527"/>
      <c r="I320" s="527"/>
    </row>
    <row r="321" spans="1:9" x14ac:dyDescent="0.15">
      <c r="A321" s="403"/>
      <c r="B321" s="114"/>
      <c r="C321" s="114" t="s">
        <v>86</v>
      </c>
      <c r="D321" s="51" t="s">
        <v>87</v>
      </c>
      <c r="E321" s="527"/>
      <c r="F321" s="527"/>
      <c r="G321" s="527"/>
      <c r="H321" s="527"/>
      <c r="I321" s="527"/>
    </row>
    <row r="322" spans="1:9" x14ac:dyDescent="0.15">
      <c r="A322" s="403"/>
      <c r="B322" s="114"/>
      <c r="C322" s="114" t="s">
        <v>90</v>
      </c>
      <c r="D322" s="51" t="s">
        <v>135</v>
      </c>
      <c r="E322" s="527"/>
      <c r="F322" s="527"/>
      <c r="G322" s="527"/>
      <c r="H322" s="527"/>
      <c r="I322" s="527"/>
    </row>
    <row r="323" spans="1:9" x14ac:dyDescent="0.15">
      <c r="A323" s="403"/>
      <c r="B323" s="114"/>
      <c r="C323" s="114" t="s">
        <v>88</v>
      </c>
      <c r="D323" s="51" t="s">
        <v>89</v>
      </c>
      <c r="E323" s="527"/>
      <c r="F323" s="527"/>
      <c r="G323" s="527"/>
      <c r="H323" s="527"/>
      <c r="I323" s="527"/>
    </row>
    <row r="324" spans="1:9" x14ac:dyDescent="0.15">
      <c r="A324" s="403"/>
      <c r="B324" s="114" t="s">
        <v>406</v>
      </c>
      <c r="C324" s="114"/>
      <c r="D324" s="51"/>
      <c r="E324" s="142"/>
      <c r="F324" s="142"/>
      <c r="G324" s="142"/>
      <c r="H324" s="142"/>
      <c r="I324" s="142"/>
    </row>
    <row r="325" spans="1:9" x14ac:dyDescent="0.15">
      <c r="A325" s="403"/>
      <c r="B325" s="114"/>
      <c r="C325" s="114" t="s">
        <v>82</v>
      </c>
      <c r="D325" s="51" t="s">
        <v>83</v>
      </c>
      <c r="E325" s="527"/>
      <c r="F325" s="527"/>
      <c r="G325" s="527"/>
      <c r="H325" s="527"/>
      <c r="I325" s="527"/>
    </row>
    <row r="326" spans="1:9" x14ac:dyDescent="0.15">
      <c r="A326" s="403"/>
      <c r="B326" s="114"/>
      <c r="C326" s="114" t="s">
        <v>84</v>
      </c>
      <c r="D326" s="51" t="s">
        <v>85</v>
      </c>
      <c r="E326" s="527"/>
      <c r="F326" s="527"/>
      <c r="G326" s="527"/>
      <c r="H326" s="527"/>
      <c r="I326" s="527"/>
    </row>
    <row r="327" spans="1:9" x14ac:dyDescent="0.15">
      <c r="A327" s="403"/>
      <c r="B327" s="114"/>
      <c r="C327" s="114" t="s">
        <v>134</v>
      </c>
      <c r="D327" s="51"/>
      <c r="E327" s="527"/>
      <c r="F327" s="527"/>
      <c r="G327" s="527"/>
      <c r="H327" s="527"/>
      <c r="I327" s="527"/>
    </row>
    <row r="328" spans="1:9" x14ac:dyDescent="0.15">
      <c r="A328" s="403"/>
      <c r="B328" s="114"/>
      <c r="C328" s="114" t="s">
        <v>86</v>
      </c>
      <c r="D328" s="51" t="s">
        <v>87</v>
      </c>
      <c r="E328" s="527"/>
      <c r="F328" s="527"/>
      <c r="G328" s="527"/>
      <c r="H328" s="527"/>
      <c r="I328" s="527"/>
    </row>
    <row r="329" spans="1:9" x14ac:dyDescent="0.15">
      <c r="A329" s="403"/>
      <c r="B329" s="114"/>
      <c r="C329" s="114" t="s">
        <v>90</v>
      </c>
      <c r="D329" s="51" t="s">
        <v>135</v>
      </c>
      <c r="E329" s="527"/>
      <c r="F329" s="527"/>
      <c r="G329" s="527"/>
      <c r="H329" s="527"/>
      <c r="I329" s="527"/>
    </row>
    <row r="330" spans="1:9" x14ac:dyDescent="0.15">
      <c r="A330" s="403"/>
      <c r="B330" s="114"/>
      <c r="C330" s="114" t="s">
        <v>88</v>
      </c>
      <c r="D330" s="51" t="s">
        <v>89</v>
      </c>
      <c r="E330" s="527"/>
      <c r="F330" s="527"/>
      <c r="G330" s="527"/>
      <c r="H330" s="527"/>
      <c r="I330" s="527"/>
    </row>
    <row r="331" spans="1:9" x14ac:dyDescent="0.15">
      <c r="A331" s="403"/>
      <c r="B331" s="114" t="s">
        <v>407</v>
      </c>
      <c r="C331" s="114"/>
      <c r="D331" s="51"/>
      <c r="E331" s="142"/>
      <c r="F331" s="142"/>
      <c r="G331" s="142"/>
      <c r="H331" s="142"/>
      <c r="I331" s="142"/>
    </row>
    <row r="332" spans="1:9" x14ac:dyDescent="0.15">
      <c r="A332" s="403"/>
      <c r="B332" s="114"/>
      <c r="C332" s="114" t="s">
        <v>82</v>
      </c>
      <c r="D332" s="51" t="s">
        <v>83</v>
      </c>
      <c r="E332" s="527"/>
      <c r="F332" s="527"/>
      <c r="G332" s="527"/>
      <c r="H332" s="527"/>
      <c r="I332" s="527"/>
    </row>
    <row r="333" spans="1:9" x14ac:dyDescent="0.15">
      <c r="A333" s="403"/>
      <c r="B333" s="114"/>
      <c r="C333" s="114" t="s">
        <v>84</v>
      </c>
      <c r="D333" s="51" t="s">
        <v>85</v>
      </c>
      <c r="E333" s="527"/>
      <c r="F333" s="527"/>
      <c r="G333" s="527"/>
      <c r="H333" s="527"/>
      <c r="I333" s="527"/>
    </row>
    <row r="334" spans="1:9" x14ac:dyDescent="0.15">
      <c r="A334" s="403"/>
      <c r="B334" s="114"/>
      <c r="C334" s="114" t="s">
        <v>134</v>
      </c>
      <c r="D334" s="51"/>
      <c r="E334" s="527"/>
      <c r="F334" s="527"/>
      <c r="G334" s="527"/>
      <c r="H334" s="527"/>
      <c r="I334" s="527"/>
    </row>
    <row r="335" spans="1:9" x14ac:dyDescent="0.15">
      <c r="A335" s="403"/>
      <c r="B335" s="114"/>
      <c r="C335" s="114" t="s">
        <v>86</v>
      </c>
      <c r="D335" s="51" t="s">
        <v>87</v>
      </c>
      <c r="E335" s="527"/>
      <c r="F335" s="527"/>
      <c r="G335" s="527"/>
      <c r="H335" s="527"/>
      <c r="I335" s="527"/>
    </row>
    <row r="336" spans="1:9" x14ac:dyDescent="0.15">
      <c r="A336" s="403"/>
      <c r="B336" s="114"/>
      <c r="C336" s="114" t="s">
        <v>90</v>
      </c>
      <c r="D336" s="51" t="s">
        <v>135</v>
      </c>
      <c r="E336" s="527"/>
      <c r="F336" s="527"/>
      <c r="G336" s="527"/>
      <c r="H336" s="527"/>
      <c r="I336" s="527"/>
    </row>
    <row r="337" spans="1:9" x14ac:dyDescent="0.15">
      <c r="A337" s="403"/>
      <c r="B337" s="114"/>
      <c r="C337" s="114" t="s">
        <v>88</v>
      </c>
      <c r="D337" s="51" t="s">
        <v>89</v>
      </c>
      <c r="E337" s="527"/>
      <c r="F337" s="527"/>
      <c r="G337" s="527"/>
      <c r="H337" s="527"/>
      <c r="I337" s="527"/>
    </row>
    <row r="338" spans="1:9" ht="15" thickBot="1" x14ac:dyDescent="0.2">
      <c r="A338" s="414" t="s">
        <v>409</v>
      </c>
      <c r="B338" s="133"/>
      <c r="C338" s="171"/>
      <c r="D338" s="57"/>
      <c r="E338" s="162">
        <f>SUM(E318:E337)</f>
        <v>0</v>
      </c>
      <c r="F338" s="162">
        <f>SUM(F318:F337)</f>
        <v>0</v>
      </c>
      <c r="G338" s="162">
        <f>SUM(G318:G337)</f>
        <v>0</v>
      </c>
      <c r="H338" s="162">
        <f>SUM(H318:H337)</f>
        <v>0</v>
      </c>
      <c r="I338" s="162">
        <f>SUM(I318:I337)</f>
        <v>0</v>
      </c>
    </row>
    <row r="339" spans="1:9" ht="15" thickTop="1" x14ac:dyDescent="0.15">
      <c r="A339" s="405" t="s">
        <v>410</v>
      </c>
      <c r="B339" s="124"/>
      <c r="C339" s="163"/>
      <c r="D339" s="164"/>
      <c r="E339" s="165"/>
      <c r="F339" s="165"/>
      <c r="G339" s="165"/>
      <c r="H339" s="165"/>
      <c r="I339" s="165"/>
    </row>
    <row r="340" spans="1:9" x14ac:dyDescent="0.15">
      <c r="A340" s="403"/>
      <c r="B340" s="114" t="s">
        <v>178</v>
      </c>
      <c r="C340" s="114"/>
      <c r="D340" s="51" t="s">
        <v>179</v>
      </c>
      <c r="E340" s="167"/>
      <c r="F340" s="142"/>
      <c r="G340" s="142"/>
      <c r="H340" s="142"/>
      <c r="I340" s="142"/>
    </row>
    <row r="341" spans="1:9" x14ac:dyDescent="0.15">
      <c r="A341" s="403"/>
      <c r="B341" s="114"/>
      <c r="C341" s="114" t="s">
        <v>82</v>
      </c>
      <c r="D341" s="51" t="s">
        <v>83</v>
      </c>
      <c r="E341" s="527"/>
      <c r="F341" s="527"/>
      <c r="G341" s="527"/>
      <c r="H341" s="527"/>
      <c r="I341" s="527"/>
    </row>
    <row r="342" spans="1:9" x14ac:dyDescent="0.15">
      <c r="A342" s="403"/>
      <c r="B342" s="114"/>
      <c r="C342" s="114" t="s">
        <v>84</v>
      </c>
      <c r="D342" s="51" t="s">
        <v>85</v>
      </c>
      <c r="E342" s="524"/>
      <c r="F342" s="525"/>
      <c r="G342" s="525"/>
      <c r="H342" s="525"/>
      <c r="I342" s="525"/>
    </row>
    <row r="343" spans="1:9" x14ac:dyDescent="0.15">
      <c r="A343" s="403"/>
      <c r="B343" s="114"/>
      <c r="C343" s="114" t="s">
        <v>134</v>
      </c>
      <c r="D343" s="51"/>
      <c r="E343" s="527"/>
      <c r="F343" s="527"/>
      <c r="G343" s="527"/>
      <c r="H343" s="527"/>
      <c r="I343" s="527"/>
    </row>
    <row r="344" spans="1:9" x14ac:dyDescent="0.15">
      <c r="A344" s="403"/>
      <c r="B344" s="114"/>
      <c r="C344" s="114" t="s">
        <v>86</v>
      </c>
      <c r="D344" s="51" t="s">
        <v>87</v>
      </c>
      <c r="E344" s="527"/>
      <c r="F344" s="527"/>
      <c r="G344" s="527"/>
      <c r="H344" s="527"/>
      <c r="I344" s="527"/>
    </row>
    <row r="345" spans="1:9" x14ac:dyDescent="0.15">
      <c r="A345" s="403"/>
      <c r="B345" s="114"/>
      <c r="C345" s="114" t="s">
        <v>90</v>
      </c>
      <c r="D345" s="51" t="s">
        <v>135</v>
      </c>
      <c r="E345" s="527"/>
      <c r="F345" s="527"/>
      <c r="G345" s="527"/>
      <c r="H345" s="527"/>
      <c r="I345" s="527"/>
    </row>
    <row r="346" spans="1:9" x14ac:dyDescent="0.15">
      <c r="A346" s="403"/>
      <c r="B346" s="114"/>
      <c r="C346" s="114" t="s">
        <v>88</v>
      </c>
      <c r="D346" s="51" t="s">
        <v>89</v>
      </c>
      <c r="E346" s="524"/>
      <c r="F346" s="525"/>
      <c r="G346" s="525"/>
      <c r="H346" s="525"/>
      <c r="I346" s="525"/>
    </row>
    <row r="347" spans="1:9" x14ac:dyDescent="0.15">
      <c r="A347" s="403"/>
      <c r="B347" s="114" t="s">
        <v>406</v>
      </c>
      <c r="C347" s="114"/>
      <c r="D347" s="51"/>
      <c r="E347" s="140"/>
      <c r="F347" s="141"/>
      <c r="G347" s="141"/>
      <c r="H347" s="141"/>
      <c r="I347" s="141"/>
    </row>
    <row r="348" spans="1:9" x14ac:dyDescent="0.15">
      <c r="A348" s="403"/>
      <c r="B348" s="114"/>
      <c r="C348" s="114" t="s">
        <v>82</v>
      </c>
      <c r="D348" s="51" t="s">
        <v>83</v>
      </c>
      <c r="E348" s="527"/>
      <c r="F348" s="527"/>
      <c r="G348" s="527"/>
      <c r="H348" s="527"/>
      <c r="I348" s="527"/>
    </row>
    <row r="349" spans="1:9" x14ac:dyDescent="0.15">
      <c r="A349" s="403"/>
      <c r="B349" s="114"/>
      <c r="C349" s="114" t="s">
        <v>84</v>
      </c>
      <c r="D349" s="51" t="s">
        <v>85</v>
      </c>
      <c r="E349" s="527"/>
      <c r="F349" s="527"/>
      <c r="G349" s="527"/>
      <c r="H349" s="527"/>
      <c r="I349" s="527"/>
    </row>
    <row r="350" spans="1:9" x14ac:dyDescent="0.15">
      <c r="A350" s="403"/>
      <c r="B350" s="114"/>
      <c r="C350" s="114" t="s">
        <v>134</v>
      </c>
      <c r="D350" s="51"/>
      <c r="E350" s="527"/>
      <c r="F350" s="527"/>
      <c r="G350" s="527"/>
      <c r="H350" s="527"/>
      <c r="I350" s="527"/>
    </row>
    <row r="351" spans="1:9" x14ac:dyDescent="0.15">
      <c r="A351" s="403"/>
      <c r="B351" s="114"/>
      <c r="C351" s="114" t="s">
        <v>86</v>
      </c>
      <c r="D351" s="51" t="s">
        <v>87</v>
      </c>
      <c r="E351" s="527"/>
      <c r="F351" s="527"/>
      <c r="G351" s="527"/>
      <c r="H351" s="527"/>
      <c r="I351" s="527"/>
    </row>
    <row r="352" spans="1:9" x14ac:dyDescent="0.15">
      <c r="A352" s="403"/>
      <c r="B352" s="114"/>
      <c r="C352" s="114" t="s">
        <v>90</v>
      </c>
      <c r="D352" s="51" t="s">
        <v>135</v>
      </c>
      <c r="E352" s="527"/>
      <c r="F352" s="527"/>
      <c r="G352" s="527"/>
      <c r="H352" s="527"/>
      <c r="I352" s="527"/>
    </row>
    <row r="353" spans="1:9" x14ac:dyDescent="0.15">
      <c r="A353" s="403"/>
      <c r="B353" s="114"/>
      <c r="C353" s="114" t="s">
        <v>88</v>
      </c>
      <c r="D353" s="51" t="s">
        <v>89</v>
      </c>
      <c r="E353" s="527"/>
      <c r="F353" s="527"/>
      <c r="G353" s="527"/>
      <c r="H353" s="527"/>
      <c r="I353" s="527"/>
    </row>
    <row r="354" spans="1:9" x14ac:dyDescent="0.15">
      <c r="A354" s="403"/>
      <c r="B354" s="114" t="s">
        <v>407</v>
      </c>
      <c r="C354" s="114"/>
      <c r="D354" s="51"/>
      <c r="E354" s="142"/>
      <c r="F354" s="142"/>
      <c r="G354" s="142"/>
      <c r="H354" s="142"/>
      <c r="I354" s="142"/>
    </row>
    <row r="355" spans="1:9" x14ac:dyDescent="0.15">
      <c r="A355" s="403"/>
      <c r="B355" s="114"/>
      <c r="C355" s="114" t="s">
        <v>82</v>
      </c>
      <c r="D355" s="51" t="s">
        <v>83</v>
      </c>
      <c r="E355" s="527"/>
      <c r="F355" s="527"/>
      <c r="G355" s="527"/>
      <c r="H355" s="527"/>
      <c r="I355" s="527"/>
    </row>
    <row r="356" spans="1:9" x14ac:dyDescent="0.15">
      <c r="A356" s="403"/>
      <c r="B356" s="114"/>
      <c r="C356" s="114" t="s">
        <v>84</v>
      </c>
      <c r="D356" s="51" t="s">
        <v>85</v>
      </c>
      <c r="E356" s="526"/>
      <c r="F356" s="527"/>
      <c r="G356" s="527"/>
      <c r="H356" s="527"/>
      <c r="I356" s="527"/>
    </row>
    <row r="357" spans="1:9" x14ac:dyDescent="0.15">
      <c r="A357" s="403"/>
      <c r="B357" s="114"/>
      <c r="C357" s="114" t="s">
        <v>134</v>
      </c>
      <c r="D357" s="51"/>
      <c r="E357" s="524"/>
      <c r="F357" s="525"/>
      <c r="G357" s="525"/>
      <c r="H357" s="525"/>
      <c r="I357" s="525"/>
    </row>
    <row r="358" spans="1:9" x14ac:dyDescent="0.15">
      <c r="A358" s="403"/>
      <c r="B358" s="114"/>
      <c r="C358" s="114" t="s">
        <v>86</v>
      </c>
      <c r="D358" s="51" t="s">
        <v>87</v>
      </c>
      <c r="E358" s="526"/>
      <c r="F358" s="527"/>
      <c r="G358" s="527"/>
      <c r="H358" s="527"/>
      <c r="I358" s="527"/>
    </row>
    <row r="359" spans="1:9" x14ac:dyDescent="0.15">
      <c r="A359" s="403"/>
      <c r="B359" s="114"/>
      <c r="C359" s="114" t="s">
        <v>90</v>
      </c>
      <c r="D359" s="51" t="s">
        <v>135</v>
      </c>
      <c r="E359" s="526"/>
      <c r="F359" s="527"/>
      <c r="G359" s="527"/>
      <c r="H359" s="527"/>
      <c r="I359" s="527"/>
    </row>
    <row r="360" spans="1:9" ht="15" thickBot="1" x14ac:dyDescent="0.2">
      <c r="A360" s="403"/>
      <c r="B360" s="114"/>
      <c r="C360" s="114" t="s">
        <v>88</v>
      </c>
      <c r="D360" s="51" t="s">
        <v>89</v>
      </c>
      <c r="E360" s="524"/>
      <c r="F360" s="525"/>
      <c r="G360" s="525"/>
      <c r="H360" s="525"/>
      <c r="I360" s="525"/>
    </row>
    <row r="361" spans="1:9" ht="18" customHeight="1" thickTop="1" thickBot="1" x14ac:dyDescent="0.2">
      <c r="A361" s="417" t="s">
        <v>410</v>
      </c>
      <c r="B361" s="194"/>
      <c r="C361" s="442"/>
      <c r="D361" s="443"/>
      <c r="E361" s="170">
        <f>SUM(E341:E360)</f>
        <v>0</v>
      </c>
      <c r="F361" s="170">
        <f>SUM(F341:F360)</f>
        <v>0</v>
      </c>
      <c r="G361" s="170">
        <f>SUM(G341:G360)</f>
        <v>0</v>
      </c>
      <c r="H361" s="170">
        <f>SUM(H341:H360)</f>
        <v>0</v>
      </c>
      <c r="I361" s="170">
        <f>SUM(I341:I360)</f>
        <v>0</v>
      </c>
    </row>
    <row r="362" spans="1:9" ht="18" customHeight="1" thickTop="1" x14ac:dyDescent="0.15">
      <c r="A362" s="156"/>
      <c r="B362" s="156"/>
      <c r="C362" s="213"/>
      <c r="D362" s="58"/>
      <c r="E362" s="166"/>
      <c r="F362" s="166"/>
      <c r="G362" s="166"/>
      <c r="H362" s="166"/>
      <c r="I362" s="166"/>
    </row>
    <row r="363" spans="1:9" x14ac:dyDescent="0.15">
      <c r="A363" s="100"/>
      <c r="B363" s="528" t="str">
        <f>'Form 1 Cover'!B21</f>
        <v>CORAL ACADEMY OF LAS VEGAS</v>
      </c>
      <c r="C363" s="488"/>
      <c r="D363" s="43"/>
      <c r="E363" s="58"/>
      <c r="F363" s="58"/>
      <c r="H363" s="58"/>
      <c r="I363" s="489" t="str">
        <f>"Budget Fiscal Year "&amp;TEXT('Form 1 Cover'!$D$138, "mm/dd/yy")</f>
        <v>Budget Fiscal Year 2017-2018</v>
      </c>
    </row>
    <row r="364" spans="1:9" x14ac:dyDescent="0.15">
      <c r="A364" s="100"/>
      <c r="B364" s="100"/>
      <c r="C364" s="100"/>
      <c r="D364" s="58"/>
      <c r="E364" s="100"/>
      <c r="F364" s="58"/>
      <c r="G364" s="58"/>
      <c r="H364" s="58"/>
      <c r="I364" s="58"/>
    </row>
    <row r="365" spans="1:9" x14ac:dyDescent="0.15">
      <c r="A365" s="100"/>
      <c r="B365" s="100" t="s">
        <v>468</v>
      </c>
      <c r="C365" s="100"/>
      <c r="D365" s="58"/>
      <c r="E365" s="58"/>
      <c r="F365" s="58"/>
      <c r="G365" s="58"/>
      <c r="H365" s="440"/>
      <c r="I365" s="440">
        <f>'Form 1 Cover'!$D$147</f>
        <v>42787</v>
      </c>
    </row>
    <row r="366" spans="1:9" x14ac:dyDescent="0.15">
      <c r="A366" s="413"/>
      <c r="B366" s="95"/>
      <c r="C366" s="95"/>
      <c r="D366" s="96"/>
      <c r="E366" s="199">
        <v>-1</v>
      </c>
      <c r="F366" s="200">
        <v>-2</v>
      </c>
      <c r="G366" s="387">
        <v>-3</v>
      </c>
      <c r="H366" s="200">
        <v>-4</v>
      </c>
      <c r="I366" s="200">
        <v>-5</v>
      </c>
    </row>
    <row r="367" spans="1:9" x14ac:dyDescent="0.15">
      <c r="A367" s="429"/>
      <c r="B367" s="100"/>
      <c r="C367" s="100"/>
      <c r="D367" s="47"/>
      <c r="E367" s="206"/>
      <c r="F367" s="32" t="s">
        <v>33</v>
      </c>
      <c r="G367" s="666" t="str">
        <f>"BUDGET YEAR ENDING "&amp;TEXT('Form 1 Cover'!D140, "MM/DD/YY")</f>
        <v>BUDGET YEAR ENDING 06/30/18</v>
      </c>
      <c r="H367" s="667"/>
      <c r="I367" s="668"/>
    </row>
    <row r="368" spans="1:9" x14ac:dyDescent="0.15">
      <c r="A368" s="429"/>
      <c r="B368" s="100"/>
      <c r="C368" s="100"/>
      <c r="D368" s="47"/>
      <c r="E368" s="202" t="s">
        <v>286</v>
      </c>
      <c r="F368" s="202" t="s">
        <v>288</v>
      </c>
      <c r="G368" s="203"/>
      <c r="H368" s="431"/>
      <c r="I368" s="202" t="s">
        <v>633</v>
      </c>
    </row>
    <row r="369" spans="1:9" ht="16" x14ac:dyDescent="0.2">
      <c r="A369" s="429"/>
      <c r="B369" s="160" t="s">
        <v>80</v>
      </c>
      <c r="C369" s="58"/>
      <c r="D369" s="47"/>
      <c r="E369" s="202" t="s">
        <v>287</v>
      </c>
      <c r="F369" s="202" t="s">
        <v>287</v>
      </c>
      <c r="G369" s="204" t="s">
        <v>289</v>
      </c>
      <c r="H369" s="202" t="s">
        <v>112</v>
      </c>
      <c r="I369" s="202" t="s">
        <v>112</v>
      </c>
    </row>
    <row r="370" spans="1:9" ht="16" x14ac:dyDescent="0.15">
      <c r="A370" s="427"/>
      <c r="B370" s="664"/>
      <c r="C370" s="664"/>
      <c r="D370" s="665"/>
      <c r="E370" s="4">
        <f>'Form 1 Cover'!D131</f>
        <v>42551</v>
      </c>
      <c r="F370" s="4">
        <f>'Form 1 Cover'!D135</f>
        <v>42916</v>
      </c>
      <c r="G370" s="205" t="s">
        <v>290</v>
      </c>
      <c r="H370" s="432" t="s">
        <v>290</v>
      </c>
      <c r="I370" s="432" t="s">
        <v>290</v>
      </c>
    </row>
    <row r="371" spans="1:9" ht="16" x14ac:dyDescent="0.2">
      <c r="A371" s="433" t="s">
        <v>303</v>
      </c>
      <c r="B371" s="174"/>
      <c r="C371" s="175" t="s">
        <v>305</v>
      </c>
      <c r="D371" s="176"/>
      <c r="E371" s="177"/>
      <c r="F371" s="177"/>
      <c r="G371" s="177"/>
      <c r="H371" s="177"/>
      <c r="I371" s="177"/>
    </row>
    <row r="372" spans="1:9" ht="16" x14ac:dyDescent="0.15">
      <c r="A372" s="427"/>
      <c r="B372" s="178" t="s">
        <v>304</v>
      </c>
      <c r="C372" s="90"/>
      <c r="D372" s="179" t="s">
        <v>411</v>
      </c>
      <c r="E372" s="180"/>
      <c r="F372" s="180"/>
      <c r="G372" s="180"/>
      <c r="H372" s="180"/>
      <c r="I372" s="180"/>
    </row>
    <row r="373" spans="1:9" x14ac:dyDescent="0.15">
      <c r="A373" s="403"/>
      <c r="B373" s="114"/>
      <c r="C373" s="114" t="s">
        <v>82</v>
      </c>
      <c r="D373" s="51" t="s">
        <v>83</v>
      </c>
      <c r="E373" s="527"/>
      <c r="F373" s="527"/>
      <c r="G373" s="527"/>
      <c r="H373" s="527"/>
      <c r="I373" s="527"/>
    </row>
    <row r="374" spans="1:9" x14ac:dyDescent="0.15">
      <c r="A374" s="403"/>
      <c r="B374" s="114"/>
      <c r="C374" s="114" t="s">
        <v>84</v>
      </c>
      <c r="D374" s="51" t="s">
        <v>85</v>
      </c>
      <c r="E374" s="527"/>
      <c r="F374" s="527"/>
      <c r="G374" s="527"/>
      <c r="H374" s="527"/>
      <c r="I374" s="527"/>
    </row>
    <row r="375" spans="1:9" x14ac:dyDescent="0.15">
      <c r="A375" s="403"/>
      <c r="B375" s="114"/>
      <c r="C375" s="114" t="s">
        <v>134</v>
      </c>
      <c r="D375" s="51"/>
      <c r="E375" s="527"/>
      <c r="F375" s="527"/>
      <c r="G375" s="527"/>
      <c r="H375" s="527"/>
      <c r="I375" s="527"/>
    </row>
    <row r="376" spans="1:9" x14ac:dyDescent="0.15">
      <c r="A376" s="403"/>
      <c r="B376" s="114"/>
      <c r="C376" s="114" t="s">
        <v>86</v>
      </c>
      <c r="D376" s="51" t="s">
        <v>87</v>
      </c>
      <c r="E376" s="527"/>
      <c r="F376" s="527"/>
      <c r="G376" s="527"/>
      <c r="H376" s="527"/>
      <c r="I376" s="527"/>
    </row>
    <row r="377" spans="1:9" x14ac:dyDescent="0.15">
      <c r="A377" s="403"/>
      <c r="B377" s="114"/>
      <c r="C377" s="114" t="s">
        <v>90</v>
      </c>
      <c r="D377" s="51" t="s">
        <v>135</v>
      </c>
      <c r="E377" s="527"/>
      <c r="F377" s="527"/>
      <c r="G377" s="527"/>
      <c r="H377" s="527"/>
      <c r="I377" s="527"/>
    </row>
    <row r="378" spans="1:9" x14ac:dyDescent="0.15">
      <c r="A378" s="403"/>
      <c r="B378" s="114"/>
      <c r="C378" s="114" t="s">
        <v>88</v>
      </c>
      <c r="D378" s="51" t="s">
        <v>89</v>
      </c>
      <c r="E378" s="527"/>
      <c r="F378" s="527"/>
      <c r="G378" s="527"/>
      <c r="H378" s="527"/>
      <c r="I378" s="527"/>
    </row>
    <row r="379" spans="1:9" ht="15" thickBot="1" x14ac:dyDescent="0.2">
      <c r="A379" s="434"/>
      <c r="B379" s="182" t="s">
        <v>169</v>
      </c>
      <c r="C379" s="181"/>
      <c r="D379" s="53"/>
      <c r="E379" s="183">
        <f>SUM(E373:E378)</f>
        <v>0</v>
      </c>
      <c r="F379" s="183">
        <f>SUM(F373:F378)</f>
        <v>0</v>
      </c>
      <c r="G379" s="183">
        <f>SUM(G373:G378)</f>
        <v>0</v>
      </c>
      <c r="H379" s="183">
        <f>SUM(H373:H378)</f>
        <v>0</v>
      </c>
      <c r="I379" s="183">
        <f>SUM(I373:I378)</f>
        <v>0</v>
      </c>
    </row>
    <row r="380" spans="1:9" x14ac:dyDescent="0.15">
      <c r="A380" s="403"/>
      <c r="B380" s="173" t="s">
        <v>170</v>
      </c>
      <c r="C380" s="173"/>
      <c r="D380" s="184" t="s">
        <v>412</v>
      </c>
      <c r="E380" s="142"/>
      <c r="F380" s="142"/>
      <c r="G380" s="142"/>
      <c r="H380" s="142"/>
      <c r="I380" s="142"/>
    </row>
    <row r="381" spans="1:9" x14ac:dyDescent="0.15">
      <c r="A381" s="403"/>
      <c r="B381" s="114"/>
      <c r="C381" s="114" t="s">
        <v>82</v>
      </c>
      <c r="D381" s="51" t="s">
        <v>83</v>
      </c>
      <c r="E381" s="527"/>
      <c r="F381" s="527"/>
      <c r="G381" s="527"/>
      <c r="H381" s="527"/>
      <c r="I381" s="527"/>
    </row>
    <row r="382" spans="1:9" x14ac:dyDescent="0.15">
      <c r="A382" s="403"/>
      <c r="B382" s="114"/>
      <c r="C382" s="114" t="s">
        <v>84</v>
      </c>
      <c r="D382" s="51" t="s">
        <v>85</v>
      </c>
      <c r="E382" s="527"/>
      <c r="F382" s="527"/>
      <c r="G382" s="527"/>
      <c r="H382" s="527"/>
      <c r="I382" s="527"/>
    </row>
    <row r="383" spans="1:9" x14ac:dyDescent="0.15">
      <c r="A383" s="403"/>
      <c r="B383" s="114"/>
      <c r="C383" s="114" t="s">
        <v>134</v>
      </c>
      <c r="D383" s="51"/>
      <c r="E383" s="527"/>
      <c r="F383" s="527"/>
      <c r="G383" s="527"/>
      <c r="H383" s="527"/>
      <c r="I383" s="527"/>
    </row>
    <row r="384" spans="1:9" x14ac:dyDescent="0.15">
      <c r="A384" s="403"/>
      <c r="B384" s="114"/>
      <c r="C384" s="114" t="s">
        <v>86</v>
      </c>
      <c r="D384" s="51" t="s">
        <v>87</v>
      </c>
      <c r="E384" s="527"/>
      <c r="F384" s="527"/>
      <c r="G384" s="527"/>
      <c r="H384" s="527"/>
      <c r="I384" s="527"/>
    </row>
    <row r="385" spans="1:9" x14ac:dyDescent="0.15">
      <c r="A385" s="403"/>
      <c r="B385" s="114"/>
      <c r="C385" s="114" t="s">
        <v>90</v>
      </c>
      <c r="D385" s="51" t="s">
        <v>135</v>
      </c>
      <c r="E385" s="527"/>
      <c r="F385" s="527"/>
      <c r="G385" s="527"/>
      <c r="H385" s="527"/>
      <c r="I385" s="527"/>
    </row>
    <row r="386" spans="1:9" x14ac:dyDescent="0.15">
      <c r="A386" s="403"/>
      <c r="B386" s="114"/>
      <c r="C386" s="114" t="s">
        <v>88</v>
      </c>
      <c r="D386" s="51" t="s">
        <v>89</v>
      </c>
      <c r="E386" s="527"/>
      <c r="F386" s="527"/>
      <c r="G386" s="527"/>
      <c r="H386" s="527"/>
      <c r="I386" s="527"/>
    </row>
    <row r="387" spans="1:9" ht="15" thickBot="1" x14ac:dyDescent="0.2">
      <c r="A387" s="434"/>
      <c r="B387" s="182" t="s">
        <v>171</v>
      </c>
      <c r="C387" s="181"/>
      <c r="D387" s="53"/>
      <c r="E387" s="183">
        <f>SUM(E381:E386)</f>
        <v>0</v>
      </c>
      <c r="F387" s="183">
        <f>SUM(F381:F386)</f>
        <v>0</v>
      </c>
      <c r="G387" s="183">
        <f>SUM(G381:G386)</f>
        <v>0</v>
      </c>
      <c r="H387" s="183">
        <f>SUM(H381:H386)</f>
        <v>0</v>
      </c>
      <c r="I387" s="183">
        <f>SUM(I381:I386)</f>
        <v>0</v>
      </c>
    </row>
    <row r="388" spans="1:9" x14ac:dyDescent="0.15">
      <c r="A388" s="403"/>
      <c r="B388" s="173" t="s">
        <v>172</v>
      </c>
      <c r="C388" s="173"/>
      <c r="D388" s="184" t="s">
        <v>413</v>
      </c>
      <c r="E388" s="142"/>
      <c r="F388" s="142"/>
      <c r="G388" s="142"/>
      <c r="H388" s="142"/>
      <c r="I388" s="142"/>
    </row>
    <row r="389" spans="1:9" x14ac:dyDescent="0.15">
      <c r="A389" s="403"/>
      <c r="B389" s="114"/>
      <c r="C389" s="114" t="s">
        <v>82</v>
      </c>
      <c r="D389" s="51" t="s">
        <v>83</v>
      </c>
      <c r="E389" s="527"/>
      <c r="F389" s="527"/>
      <c r="G389" s="527"/>
      <c r="H389" s="527"/>
      <c r="I389" s="527"/>
    </row>
    <row r="390" spans="1:9" x14ac:dyDescent="0.15">
      <c r="A390" s="403"/>
      <c r="B390" s="114"/>
      <c r="C390" s="114" t="s">
        <v>84</v>
      </c>
      <c r="D390" s="51" t="s">
        <v>85</v>
      </c>
      <c r="E390" s="527"/>
      <c r="F390" s="527"/>
      <c r="G390" s="527"/>
      <c r="H390" s="527"/>
      <c r="I390" s="527"/>
    </row>
    <row r="391" spans="1:9" x14ac:dyDescent="0.15">
      <c r="A391" s="403"/>
      <c r="B391" s="114"/>
      <c r="C391" s="114" t="s">
        <v>134</v>
      </c>
      <c r="D391" s="51"/>
      <c r="E391" s="527"/>
      <c r="F391" s="527"/>
      <c r="G391" s="527"/>
      <c r="H391" s="527"/>
      <c r="I391" s="527"/>
    </row>
    <row r="392" spans="1:9" x14ac:dyDescent="0.15">
      <c r="A392" s="403"/>
      <c r="B392" s="114"/>
      <c r="C392" s="114" t="s">
        <v>86</v>
      </c>
      <c r="D392" s="51" t="s">
        <v>87</v>
      </c>
      <c r="E392" s="527"/>
      <c r="F392" s="527"/>
      <c r="G392" s="527"/>
      <c r="H392" s="527"/>
      <c r="I392" s="527"/>
    </row>
    <row r="393" spans="1:9" x14ac:dyDescent="0.15">
      <c r="A393" s="403"/>
      <c r="B393" s="114"/>
      <c r="C393" s="114" t="s">
        <v>90</v>
      </c>
      <c r="D393" s="51" t="s">
        <v>135</v>
      </c>
      <c r="E393" s="527"/>
      <c r="F393" s="527"/>
      <c r="G393" s="527"/>
      <c r="H393" s="527"/>
      <c r="I393" s="527"/>
    </row>
    <row r="394" spans="1:9" x14ac:dyDescent="0.15">
      <c r="A394" s="429"/>
      <c r="B394" s="113"/>
      <c r="C394" s="100" t="s">
        <v>88</v>
      </c>
      <c r="D394" s="47" t="s">
        <v>89</v>
      </c>
      <c r="E394" s="527"/>
      <c r="F394" s="527"/>
      <c r="G394" s="527"/>
      <c r="H394" s="527"/>
      <c r="I394" s="527"/>
    </row>
    <row r="395" spans="1:9" ht="15" thickBot="1" x14ac:dyDescent="0.2">
      <c r="A395" s="434"/>
      <c r="B395" s="182" t="s">
        <v>173</v>
      </c>
      <c r="C395" s="181"/>
      <c r="D395" s="53"/>
      <c r="E395" s="183">
        <f>SUM(E389:E394)</f>
        <v>0</v>
      </c>
      <c r="F395" s="183">
        <f>SUM(F389:F394)</f>
        <v>0</v>
      </c>
      <c r="G395" s="183">
        <f>SUM(G389:G394)</f>
        <v>0</v>
      </c>
      <c r="H395" s="183">
        <f>SUM(H389:H394)</f>
        <v>0</v>
      </c>
      <c r="I395" s="183">
        <f>SUM(I389:I394)</f>
        <v>0</v>
      </c>
    </row>
    <row r="396" spans="1:9" x14ac:dyDescent="0.15">
      <c r="A396" s="403"/>
      <c r="B396" s="173" t="s">
        <v>174</v>
      </c>
      <c r="C396" s="173"/>
      <c r="D396" s="184" t="s">
        <v>414</v>
      </c>
      <c r="E396" s="142"/>
      <c r="F396" s="142"/>
      <c r="G396" s="142"/>
      <c r="H396" s="142"/>
      <c r="I396" s="142"/>
    </row>
    <row r="397" spans="1:9" x14ac:dyDescent="0.15">
      <c r="A397" s="403"/>
      <c r="B397" s="114"/>
      <c r="C397" s="114" t="s">
        <v>82</v>
      </c>
      <c r="D397" s="51" t="s">
        <v>83</v>
      </c>
      <c r="E397" s="527"/>
      <c r="F397" s="527"/>
      <c r="G397" s="527"/>
      <c r="H397" s="527"/>
      <c r="I397" s="527"/>
    </row>
    <row r="398" spans="1:9" x14ac:dyDescent="0.15">
      <c r="A398" s="403"/>
      <c r="B398" s="114"/>
      <c r="C398" s="114" t="s">
        <v>84</v>
      </c>
      <c r="D398" s="51" t="s">
        <v>85</v>
      </c>
      <c r="E398" s="524"/>
      <c r="F398" s="525"/>
      <c r="G398" s="525"/>
      <c r="H398" s="525"/>
      <c r="I398" s="525"/>
    </row>
    <row r="399" spans="1:9" x14ac:dyDescent="0.15">
      <c r="A399" s="403"/>
      <c r="B399" s="114"/>
      <c r="C399" s="114" t="s">
        <v>134</v>
      </c>
      <c r="D399" s="51"/>
      <c r="E399" s="527"/>
      <c r="F399" s="527"/>
      <c r="G399" s="527"/>
      <c r="H399" s="527"/>
      <c r="I399" s="527"/>
    </row>
    <row r="400" spans="1:9" x14ac:dyDescent="0.15">
      <c r="A400" s="403"/>
      <c r="B400" s="114"/>
      <c r="C400" s="114" t="s">
        <v>86</v>
      </c>
      <c r="D400" s="51" t="s">
        <v>87</v>
      </c>
      <c r="E400" s="527"/>
      <c r="F400" s="527"/>
      <c r="G400" s="527"/>
      <c r="H400" s="527"/>
      <c r="I400" s="527"/>
    </row>
    <row r="401" spans="1:9" x14ac:dyDescent="0.15">
      <c r="A401" s="403"/>
      <c r="B401" s="114"/>
      <c r="C401" s="114" t="s">
        <v>90</v>
      </c>
      <c r="D401" s="51" t="s">
        <v>135</v>
      </c>
      <c r="E401" s="527"/>
      <c r="F401" s="527"/>
      <c r="G401" s="527"/>
      <c r="H401" s="527"/>
      <c r="I401" s="527"/>
    </row>
    <row r="402" spans="1:9" x14ac:dyDescent="0.15">
      <c r="A402" s="403"/>
      <c r="B402" s="114"/>
      <c r="C402" s="114" t="s">
        <v>88</v>
      </c>
      <c r="D402" s="51" t="s">
        <v>89</v>
      </c>
      <c r="E402" s="524"/>
      <c r="F402" s="525"/>
      <c r="G402" s="525"/>
      <c r="H402" s="525"/>
      <c r="I402" s="525"/>
    </row>
    <row r="403" spans="1:9" ht="15" thickBot="1" x14ac:dyDescent="0.2">
      <c r="A403" s="434"/>
      <c r="B403" s="182" t="s">
        <v>175</v>
      </c>
      <c r="C403" s="181"/>
      <c r="D403" s="53"/>
      <c r="E403" s="185">
        <f>SUM(E397:E402)</f>
        <v>0</v>
      </c>
      <c r="F403" s="185">
        <f>SUM(F397:F402)</f>
        <v>0</v>
      </c>
      <c r="G403" s="185">
        <f>SUM(G397:G402)</f>
        <v>0</v>
      </c>
      <c r="H403" s="185">
        <f>SUM(H397:H402)</f>
        <v>0</v>
      </c>
      <c r="I403" s="185">
        <f>SUM(I397:I402)</f>
        <v>0</v>
      </c>
    </row>
    <row r="404" spans="1:9" x14ac:dyDescent="0.15">
      <c r="A404" s="403"/>
      <c r="B404" s="173" t="s">
        <v>176</v>
      </c>
      <c r="C404" s="173"/>
      <c r="D404" s="184" t="s">
        <v>415</v>
      </c>
      <c r="E404" s="167"/>
      <c r="F404" s="142"/>
      <c r="G404" s="142"/>
      <c r="H404" s="142"/>
      <c r="I404" s="142"/>
    </row>
    <row r="405" spans="1:9" x14ac:dyDescent="0.15">
      <c r="A405" s="403"/>
      <c r="B405" s="114"/>
      <c r="C405" s="114" t="s">
        <v>82</v>
      </c>
      <c r="D405" s="51" t="s">
        <v>83</v>
      </c>
      <c r="E405" s="527"/>
      <c r="F405" s="527"/>
      <c r="G405" s="527"/>
      <c r="H405" s="527"/>
      <c r="I405" s="527"/>
    </row>
    <row r="406" spans="1:9" x14ac:dyDescent="0.15">
      <c r="A406" s="403"/>
      <c r="B406" s="114"/>
      <c r="C406" s="114" t="s">
        <v>84</v>
      </c>
      <c r="D406" s="51" t="s">
        <v>85</v>
      </c>
      <c r="E406" s="527"/>
      <c r="F406" s="527"/>
      <c r="G406" s="527"/>
      <c r="H406" s="527"/>
      <c r="I406" s="527"/>
    </row>
    <row r="407" spans="1:9" x14ac:dyDescent="0.15">
      <c r="A407" s="403"/>
      <c r="B407" s="114"/>
      <c r="C407" s="114" t="s">
        <v>134</v>
      </c>
      <c r="D407" s="51"/>
      <c r="E407" s="527"/>
      <c r="F407" s="527"/>
      <c r="G407" s="527"/>
      <c r="H407" s="527"/>
      <c r="I407" s="527"/>
    </row>
    <row r="408" spans="1:9" x14ac:dyDescent="0.15">
      <c r="A408" s="403"/>
      <c r="B408" s="114"/>
      <c r="C408" s="114" t="s">
        <v>86</v>
      </c>
      <c r="D408" s="51" t="s">
        <v>87</v>
      </c>
      <c r="E408" s="527"/>
      <c r="F408" s="527"/>
      <c r="G408" s="527"/>
      <c r="H408" s="527"/>
      <c r="I408" s="527"/>
    </row>
    <row r="409" spans="1:9" x14ac:dyDescent="0.15">
      <c r="A409" s="403"/>
      <c r="B409" s="114"/>
      <c r="C409" s="114" t="s">
        <v>90</v>
      </c>
      <c r="D409" s="51" t="s">
        <v>135</v>
      </c>
      <c r="E409" s="527"/>
      <c r="F409" s="527"/>
      <c r="G409" s="527"/>
      <c r="H409" s="527"/>
      <c r="I409" s="527"/>
    </row>
    <row r="410" spans="1:9" x14ac:dyDescent="0.15">
      <c r="A410" s="403"/>
      <c r="B410" s="114"/>
      <c r="C410" s="114" t="s">
        <v>88</v>
      </c>
      <c r="D410" s="51" t="s">
        <v>89</v>
      </c>
      <c r="E410" s="527"/>
      <c r="F410" s="527"/>
      <c r="G410" s="527"/>
      <c r="H410" s="527"/>
      <c r="I410" s="527"/>
    </row>
    <row r="411" spans="1:9" ht="15" thickBot="1" x14ac:dyDescent="0.2">
      <c r="A411" s="434"/>
      <c r="B411" s="182" t="s">
        <v>177</v>
      </c>
      <c r="C411" s="181"/>
      <c r="D411" s="53"/>
      <c r="E411" s="183">
        <f>SUM(E405:E410)</f>
        <v>0</v>
      </c>
      <c r="F411" s="183">
        <f>SUM(F405:F410)</f>
        <v>0</v>
      </c>
      <c r="G411" s="183">
        <f>SUM(G405:G410)</f>
        <v>0</v>
      </c>
      <c r="H411" s="183">
        <f>SUM(H405:H410)</f>
        <v>0</v>
      </c>
      <c r="I411" s="183">
        <f>SUM(I405:I410)</f>
        <v>0</v>
      </c>
    </row>
    <row r="412" spans="1:9" x14ac:dyDescent="0.15">
      <c r="A412" s="210"/>
      <c r="B412" s="209"/>
      <c r="C412" s="210"/>
      <c r="D412" s="211"/>
      <c r="E412" s="444"/>
      <c r="F412" s="444"/>
      <c r="G412" s="444"/>
      <c r="H412" s="444"/>
      <c r="I412" s="444"/>
    </row>
    <row r="413" spans="1:9" x14ac:dyDescent="0.15">
      <c r="A413" s="100"/>
      <c r="B413" s="528" t="str">
        <f>'Form 1 Cover'!B21</f>
        <v>CORAL ACADEMY OF LAS VEGAS</v>
      </c>
      <c r="C413" s="488"/>
      <c r="D413" s="43"/>
      <c r="E413" s="58"/>
      <c r="F413" s="58"/>
      <c r="H413" s="58"/>
      <c r="I413" s="489" t="str">
        <f>"Budget Fiscal Year "&amp;TEXT('Form 1 Cover'!$D$138, "mm/dd/yy")</f>
        <v>Budget Fiscal Year 2017-2018</v>
      </c>
    </row>
    <row r="414" spans="1:9" x14ac:dyDescent="0.15">
      <c r="A414" s="100"/>
      <c r="B414" s="100"/>
      <c r="C414" s="100"/>
      <c r="D414" s="58"/>
      <c r="E414" s="100"/>
      <c r="F414" s="58"/>
      <c r="G414" s="58"/>
      <c r="H414" s="58"/>
      <c r="I414" s="58"/>
    </row>
    <row r="415" spans="1:9" x14ac:dyDescent="0.15">
      <c r="A415" s="100"/>
      <c r="B415" s="100" t="s">
        <v>468</v>
      </c>
      <c r="C415" s="100"/>
      <c r="D415" s="58"/>
      <c r="E415" s="58"/>
      <c r="F415" s="58"/>
      <c r="G415" s="58"/>
      <c r="H415" s="440"/>
      <c r="I415" s="440">
        <f>'Form 1 Cover'!$D$147</f>
        <v>42787</v>
      </c>
    </row>
    <row r="416" spans="1:9" x14ac:dyDescent="0.15">
      <c r="A416" s="100"/>
      <c r="B416" s="100"/>
      <c r="C416" s="100"/>
      <c r="D416" s="58"/>
      <c r="E416" s="58"/>
      <c r="F416" s="58"/>
      <c r="G416" s="58"/>
      <c r="H416" s="440"/>
      <c r="I416" s="440"/>
    </row>
    <row r="417" spans="1:9" x14ac:dyDescent="0.15">
      <c r="A417" s="100"/>
      <c r="B417" s="100"/>
      <c r="C417" s="100"/>
      <c r="D417" s="58"/>
      <c r="E417" s="58"/>
      <c r="F417" s="58"/>
      <c r="G417" s="58"/>
      <c r="H417" s="440"/>
      <c r="I417" s="440"/>
    </row>
    <row r="418" spans="1:9" x14ac:dyDescent="0.15">
      <c r="A418" s="100"/>
      <c r="B418" s="100"/>
      <c r="C418" s="100"/>
      <c r="D418" s="58"/>
      <c r="E418" s="58"/>
      <c r="F418" s="58"/>
      <c r="G418" s="58"/>
      <c r="H418" s="440"/>
      <c r="I418" s="440"/>
    </row>
    <row r="419" spans="1:9" x14ac:dyDescent="0.15">
      <c r="A419" s="413"/>
      <c r="B419" s="95"/>
      <c r="C419" s="95"/>
      <c r="D419" s="96"/>
      <c r="E419" s="199">
        <v>-1</v>
      </c>
      <c r="F419" s="200">
        <v>-2</v>
      </c>
      <c r="G419" s="387">
        <v>-3</v>
      </c>
      <c r="H419" s="200">
        <v>-4</v>
      </c>
      <c r="I419" s="200">
        <v>-5</v>
      </c>
    </row>
    <row r="420" spans="1:9" x14ac:dyDescent="0.15">
      <c r="A420" s="429"/>
      <c r="B420" s="100"/>
      <c r="C420" s="100"/>
      <c r="D420" s="47"/>
      <c r="E420" s="206"/>
      <c r="F420" s="32" t="s">
        <v>33</v>
      </c>
      <c r="G420" s="666" t="str">
        <f>"BUDGET YEAR ENDING "&amp;TEXT('Form 1 Cover'!D140, "MM/DD/YY")</f>
        <v>BUDGET YEAR ENDING 06/30/18</v>
      </c>
      <c r="H420" s="667"/>
      <c r="I420" s="668"/>
    </row>
    <row r="421" spans="1:9" x14ac:dyDescent="0.15">
      <c r="A421" s="429"/>
      <c r="B421" s="100"/>
      <c r="C421" s="100"/>
      <c r="D421" s="47"/>
      <c r="E421" s="202" t="s">
        <v>286</v>
      </c>
      <c r="F421" s="202" t="s">
        <v>288</v>
      </c>
      <c r="G421" s="203"/>
      <c r="H421" s="431"/>
      <c r="I421" s="202" t="s">
        <v>633</v>
      </c>
    </row>
    <row r="422" spans="1:9" ht="16" x14ac:dyDescent="0.2">
      <c r="A422" s="429"/>
      <c r="B422" s="160" t="s">
        <v>80</v>
      </c>
      <c r="C422" s="58"/>
      <c r="D422" s="47"/>
      <c r="E422" s="202" t="s">
        <v>287</v>
      </c>
      <c r="F422" s="202" t="s">
        <v>287</v>
      </c>
      <c r="G422" s="204" t="s">
        <v>289</v>
      </c>
      <c r="H422" s="202" t="s">
        <v>112</v>
      </c>
      <c r="I422" s="202" t="s">
        <v>112</v>
      </c>
    </row>
    <row r="423" spans="1:9" ht="16" x14ac:dyDescent="0.15">
      <c r="A423" s="427"/>
      <c r="B423" s="664"/>
      <c r="C423" s="664"/>
      <c r="D423" s="665"/>
      <c r="E423" s="4">
        <f>'Form 1 Cover'!D131</f>
        <v>42551</v>
      </c>
      <c r="F423" s="4">
        <f>'Form 1 Cover'!D135</f>
        <v>42916</v>
      </c>
      <c r="G423" s="205" t="s">
        <v>290</v>
      </c>
      <c r="H423" s="432" t="s">
        <v>290</v>
      </c>
      <c r="I423" s="432" t="s">
        <v>290</v>
      </c>
    </row>
    <row r="424" spans="1:9" ht="28" x14ac:dyDescent="0.15">
      <c r="A424" s="433"/>
      <c r="B424" s="186" t="s">
        <v>157</v>
      </c>
      <c r="C424" s="173"/>
      <c r="D424" s="148" t="s">
        <v>158</v>
      </c>
      <c r="E424" s="55"/>
      <c r="F424" s="55"/>
      <c r="G424" s="55"/>
      <c r="H424" s="55"/>
      <c r="I424" s="55"/>
    </row>
    <row r="425" spans="1:9" x14ac:dyDescent="0.15">
      <c r="A425" s="403"/>
      <c r="B425" s="114"/>
      <c r="C425" s="114" t="s">
        <v>82</v>
      </c>
      <c r="D425" s="51" t="s">
        <v>83</v>
      </c>
      <c r="E425" s="523"/>
      <c r="F425" s="523"/>
      <c r="G425" s="523"/>
      <c r="H425" s="523"/>
      <c r="I425" s="523"/>
    </row>
    <row r="426" spans="1:9" x14ac:dyDescent="0.15">
      <c r="A426" s="403"/>
      <c r="B426" s="114"/>
      <c r="C426" s="114" t="s">
        <v>84</v>
      </c>
      <c r="D426" s="51" t="s">
        <v>85</v>
      </c>
      <c r="E426" s="523"/>
      <c r="F426" s="523"/>
      <c r="G426" s="523"/>
      <c r="H426" s="523"/>
      <c r="I426" s="523"/>
    </row>
    <row r="427" spans="1:9" x14ac:dyDescent="0.15">
      <c r="A427" s="403"/>
      <c r="B427" s="114"/>
      <c r="C427" s="114" t="s">
        <v>134</v>
      </c>
      <c r="D427" s="51"/>
      <c r="E427" s="523"/>
      <c r="F427" s="523"/>
      <c r="G427" s="523"/>
      <c r="H427" s="523"/>
      <c r="I427" s="523"/>
    </row>
    <row r="428" spans="1:9" x14ac:dyDescent="0.15">
      <c r="A428" s="403"/>
      <c r="B428" s="114"/>
      <c r="C428" s="114" t="s">
        <v>86</v>
      </c>
      <c r="D428" s="51" t="s">
        <v>87</v>
      </c>
      <c r="E428" s="523"/>
      <c r="F428" s="523"/>
      <c r="G428" s="523"/>
      <c r="H428" s="523"/>
      <c r="I428" s="523"/>
    </row>
    <row r="429" spans="1:9" x14ac:dyDescent="0.15">
      <c r="A429" s="403"/>
      <c r="B429" s="114"/>
      <c r="C429" s="114" t="s">
        <v>90</v>
      </c>
      <c r="D429" s="51" t="s">
        <v>135</v>
      </c>
      <c r="E429" s="523"/>
      <c r="F429" s="523"/>
      <c r="G429" s="523"/>
      <c r="H429" s="523"/>
      <c r="I429" s="523"/>
    </row>
    <row r="430" spans="1:9" x14ac:dyDescent="0.15">
      <c r="A430" s="403"/>
      <c r="B430" s="114"/>
      <c r="C430" s="114" t="s">
        <v>88</v>
      </c>
      <c r="D430" s="51" t="s">
        <v>89</v>
      </c>
      <c r="E430" s="523"/>
      <c r="F430" s="523"/>
      <c r="G430" s="523"/>
      <c r="H430" s="523"/>
      <c r="I430" s="523"/>
    </row>
    <row r="431" spans="1:9" ht="15" thickBot="1" x14ac:dyDescent="0.2">
      <c r="A431" s="434"/>
      <c r="B431" s="182" t="s">
        <v>159</v>
      </c>
      <c r="C431" s="181"/>
      <c r="D431" s="53"/>
      <c r="E431" s="150">
        <f>SUM(E425:E430)</f>
        <v>0</v>
      </c>
      <c r="F431" s="150">
        <f>SUM(F425:F430)</f>
        <v>0</v>
      </c>
      <c r="G431" s="150">
        <f>SUM(G425:G430)</f>
        <v>0</v>
      </c>
      <c r="H431" s="150">
        <f>SUM(H425:H430)</f>
        <v>0</v>
      </c>
      <c r="I431" s="150">
        <f>SUM(I425:I430)</f>
        <v>0</v>
      </c>
    </row>
    <row r="432" spans="1:9" x14ac:dyDescent="0.15">
      <c r="A432" s="403"/>
      <c r="B432" s="173" t="s">
        <v>160</v>
      </c>
      <c r="C432" s="173"/>
      <c r="D432" s="184" t="s">
        <v>161</v>
      </c>
      <c r="E432" s="116"/>
      <c r="F432" s="116"/>
      <c r="G432" s="116"/>
      <c r="H432" s="116"/>
      <c r="I432" s="116"/>
    </row>
    <row r="433" spans="1:9" x14ac:dyDescent="0.15">
      <c r="A433" s="403"/>
      <c r="B433" s="114"/>
      <c r="C433" s="114" t="s">
        <v>82</v>
      </c>
      <c r="D433" s="51" t="s">
        <v>83</v>
      </c>
      <c r="E433" s="523"/>
      <c r="F433" s="523"/>
      <c r="G433" s="523"/>
      <c r="H433" s="523"/>
      <c r="I433" s="523"/>
    </row>
    <row r="434" spans="1:9" x14ac:dyDescent="0.15">
      <c r="A434" s="403"/>
      <c r="B434" s="114"/>
      <c r="C434" s="114" t="s">
        <v>84</v>
      </c>
      <c r="D434" s="51" t="s">
        <v>85</v>
      </c>
      <c r="E434" s="523"/>
      <c r="F434" s="523"/>
      <c r="G434" s="523"/>
      <c r="H434" s="523"/>
      <c r="I434" s="523"/>
    </row>
    <row r="435" spans="1:9" x14ac:dyDescent="0.15">
      <c r="A435" s="403"/>
      <c r="B435" s="114"/>
      <c r="C435" s="114" t="s">
        <v>134</v>
      </c>
      <c r="D435" s="51"/>
      <c r="E435" s="523"/>
      <c r="F435" s="523"/>
      <c r="G435" s="523"/>
      <c r="H435" s="523"/>
      <c r="I435" s="523"/>
    </row>
    <row r="436" spans="1:9" x14ac:dyDescent="0.15">
      <c r="A436" s="403"/>
      <c r="B436" s="114"/>
      <c r="C436" s="114" t="s">
        <v>86</v>
      </c>
      <c r="D436" s="51" t="s">
        <v>87</v>
      </c>
      <c r="E436" s="523"/>
      <c r="F436" s="523"/>
      <c r="G436" s="523"/>
      <c r="H436" s="523"/>
      <c r="I436" s="523"/>
    </row>
    <row r="437" spans="1:9" x14ac:dyDescent="0.15">
      <c r="A437" s="403"/>
      <c r="B437" s="114"/>
      <c r="C437" s="114" t="s">
        <v>90</v>
      </c>
      <c r="D437" s="51" t="s">
        <v>135</v>
      </c>
      <c r="E437" s="523"/>
      <c r="F437" s="523"/>
      <c r="G437" s="523"/>
      <c r="H437" s="523"/>
      <c r="I437" s="523"/>
    </row>
    <row r="438" spans="1:9" x14ac:dyDescent="0.15">
      <c r="A438" s="403"/>
      <c r="B438" s="114"/>
      <c r="C438" s="114" t="s">
        <v>88</v>
      </c>
      <c r="D438" s="51" t="s">
        <v>89</v>
      </c>
      <c r="E438" s="523"/>
      <c r="F438" s="523"/>
      <c r="G438" s="523"/>
      <c r="H438" s="523"/>
      <c r="I438" s="523"/>
    </row>
    <row r="439" spans="1:9" ht="15" thickBot="1" x14ac:dyDescent="0.2">
      <c r="A439" s="434"/>
      <c r="B439" s="182" t="s">
        <v>162</v>
      </c>
      <c r="C439" s="181"/>
      <c r="D439" s="53"/>
      <c r="E439" s="150">
        <f>SUM(E433:E438)</f>
        <v>0</v>
      </c>
      <c r="F439" s="150">
        <f>SUM(F433:F438)</f>
        <v>0</v>
      </c>
      <c r="G439" s="150">
        <f>SUM(G433:G438)</f>
        <v>0</v>
      </c>
      <c r="H439" s="150">
        <f>SUM(H433:H438)</f>
        <v>0</v>
      </c>
      <c r="I439" s="150">
        <f>SUM(I433:I438)</f>
        <v>0</v>
      </c>
    </row>
    <row r="440" spans="1:9" x14ac:dyDescent="0.15">
      <c r="A440" s="403"/>
      <c r="B440" s="173" t="s">
        <v>163</v>
      </c>
      <c r="C440" s="173"/>
      <c r="D440" s="184" t="s">
        <v>164</v>
      </c>
      <c r="E440" s="116"/>
      <c r="F440" s="116"/>
      <c r="G440" s="116"/>
      <c r="H440" s="116"/>
      <c r="I440" s="116"/>
    </row>
    <row r="441" spans="1:9" x14ac:dyDescent="0.15">
      <c r="A441" s="403"/>
      <c r="B441" s="114"/>
      <c r="C441" s="114" t="s">
        <v>82</v>
      </c>
      <c r="D441" s="51" t="s">
        <v>83</v>
      </c>
      <c r="E441" s="523"/>
      <c r="F441" s="523"/>
      <c r="G441" s="523"/>
      <c r="H441" s="523"/>
      <c r="I441" s="523"/>
    </row>
    <row r="442" spans="1:9" x14ac:dyDescent="0.15">
      <c r="A442" s="403"/>
      <c r="B442" s="114"/>
      <c r="C442" s="114" t="s">
        <v>84</v>
      </c>
      <c r="D442" s="51" t="s">
        <v>85</v>
      </c>
      <c r="E442" s="518"/>
      <c r="F442" s="521"/>
      <c r="G442" s="521"/>
      <c r="H442" s="521"/>
      <c r="I442" s="521"/>
    </row>
    <row r="443" spans="1:9" x14ac:dyDescent="0.15">
      <c r="A443" s="403"/>
      <c r="B443" s="114"/>
      <c r="C443" s="114" t="s">
        <v>134</v>
      </c>
      <c r="D443" s="51"/>
      <c r="E443" s="523"/>
      <c r="F443" s="523"/>
      <c r="G443" s="523"/>
      <c r="H443" s="523"/>
      <c r="I443" s="523"/>
    </row>
    <row r="444" spans="1:9" x14ac:dyDescent="0.15">
      <c r="A444" s="403"/>
      <c r="B444" s="114"/>
      <c r="C444" s="114" t="s">
        <v>86</v>
      </c>
      <c r="D444" s="51" t="s">
        <v>87</v>
      </c>
      <c r="E444" s="523"/>
      <c r="F444" s="523"/>
      <c r="G444" s="523"/>
      <c r="H444" s="523"/>
      <c r="I444" s="523"/>
    </row>
    <row r="445" spans="1:9" x14ac:dyDescent="0.15">
      <c r="A445" s="403"/>
      <c r="B445" s="114"/>
      <c r="C445" s="114" t="s">
        <v>90</v>
      </c>
      <c r="D445" s="51" t="s">
        <v>135</v>
      </c>
      <c r="E445" s="523"/>
      <c r="F445" s="523"/>
      <c r="G445" s="523"/>
      <c r="H445" s="523"/>
      <c r="I445" s="523"/>
    </row>
    <row r="446" spans="1:9" x14ac:dyDescent="0.15">
      <c r="A446" s="403"/>
      <c r="B446" s="114"/>
      <c r="C446" s="114" t="s">
        <v>88</v>
      </c>
      <c r="D446" s="51" t="s">
        <v>89</v>
      </c>
      <c r="E446" s="518"/>
      <c r="F446" s="521"/>
      <c r="G446" s="521"/>
      <c r="H446" s="521"/>
      <c r="I446" s="521"/>
    </row>
    <row r="447" spans="1:9" ht="15" thickBot="1" x14ac:dyDescent="0.2">
      <c r="A447" s="434"/>
      <c r="B447" s="182" t="s">
        <v>165</v>
      </c>
      <c r="C447" s="181"/>
      <c r="D447" s="53"/>
      <c r="E447" s="187">
        <f>SUM(E441:E446)</f>
        <v>0</v>
      </c>
      <c r="F447" s="187">
        <f>SUM(F441:F446)</f>
        <v>0</v>
      </c>
      <c r="G447" s="187">
        <f>SUM(G441:G446)</f>
        <v>0</v>
      </c>
      <c r="H447" s="187">
        <f>SUM(H441:H446)</f>
        <v>0</v>
      </c>
      <c r="I447" s="187">
        <f>SUM(I441:I446)</f>
        <v>0</v>
      </c>
    </row>
    <row r="448" spans="1:9" ht="19.5" customHeight="1" thickBot="1" x14ac:dyDescent="0.2">
      <c r="A448" s="404" t="s">
        <v>530</v>
      </c>
      <c r="B448" s="120"/>
      <c r="C448" s="121"/>
      <c r="D448" s="122"/>
      <c r="E448" s="188">
        <f>E379+E387+E395+E403+E411+E431+E439+E447</f>
        <v>0</v>
      </c>
      <c r="F448" s="188">
        <f>F379+F387+F395+F403+F411+F431+F439+F447</f>
        <v>0</v>
      </c>
      <c r="G448" s="188">
        <f>G379+G387+G395+G403+G411+G431+G439+G447</f>
        <v>0</v>
      </c>
      <c r="H448" s="188">
        <f>H379+H387+H395+H403+H411+H431+H439+H447</f>
        <v>0</v>
      </c>
      <c r="I448" s="188">
        <f>I379+I387+I395+I403+I411+I431+I439+I447</f>
        <v>0</v>
      </c>
    </row>
    <row r="449" spans="1:9" ht="15" thickTop="1" x14ac:dyDescent="0.15">
      <c r="A449" s="403"/>
      <c r="B449" s="173" t="s">
        <v>180</v>
      </c>
      <c r="C449" s="173"/>
      <c r="D449" s="184" t="s">
        <v>253</v>
      </c>
      <c r="E449" s="189"/>
      <c r="F449" s="116"/>
      <c r="G449" s="116"/>
      <c r="H449" s="116"/>
      <c r="I449" s="116"/>
    </row>
    <row r="450" spans="1:9" x14ac:dyDescent="0.15">
      <c r="A450" s="403"/>
      <c r="B450" s="114"/>
      <c r="C450" s="114" t="s">
        <v>82</v>
      </c>
      <c r="D450" s="51" t="s">
        <v>83</v>
      </c>
      <c r="E450" s="523"/>
      <c r="F450" s="523">
        <v>107384.15</v>
      </c>
      <c r="G450" s="523">
        <v>107384.15</v>
      </c>
      <c r="H450" s="523">
        <v>107384.15</v>
      </c>
      <c r="I450" s="523"/>
    </row>
    <row r="451" spans="1:9" x14ac:dyDescent="0.15">
      <c r="A451" s="403"/>
      <c r="B451" s="114"/>
      <c r="C451" s="114" t="s">
        <v>84</v>
      </c>
      <c r="D451" s="51" t="s">
        <v>85</v>
      </c>
      <c r="E451" s="523"/>
      <c r="F451" s="523">
        <v>8998.7917699999998</v>
      </c>
      <c r="G451" s="523">
        <v>8998.7917699999998</v>
      </c>
      <c r="H451" s="523">
        <v>8998.7917699999998</v>
      </c>
      <c r="I451" s="523"/>
    </row>
    <row r="452" spans="1:9" x14ac:dyDescent="0.15">
      <c r="A452" s="403"/>
      <c r="B452" s="114"/>
      <c r="C452" s="114" t="s">
        <v>134</v>
      </c>
      <c r="D452" s="51"/>
      <c r="E452" s="523"/>
      <c r="F452" s="523"/>
      <c r="G452" s="523"/>
      <c r="H452" s="523">
        <v>78000</v>
      </c>
      <c r="I452" s="523"/>
    </row>
    <row r="453" spans="1:9" x14ac:dyDescent="0.15">
      <c r="A453" s="403"/>
      <c r="B453" s="114"/>
      <c r="C453" s="114" t="s">
        <v>86</v>
      </c>
      <c r="D453" s="51" t="s">
        <v>87</v>
      </c>
      <c r="E453" s="523"/>
      <c r="F453" s="523"/>
      <c r="G453" s="523"/>
      <c r="H453" s="523"/>
      <c r="I453" s="523"/>
    </row>
    <row r="454" spans="1:9" x14ac:dyDescent="0.15">
      <c r="A454" s="403"/>
      <c r="B454" s="114"/>
      <c r="C454" s="114" t="s">
        <v>90</v>
      </c>
      <c r="D454" s="51" t="s">
        <v>135</v>
      </c>
      <c r="E454" s="523"/>
      <c r="F454" s="523"/>
      <c r="G454" s="523"/>
      <c r="H454" s="523"/>
      <c r="I454" s="523"/>
    </row>
    <row r="455" spans="1:9" x14ac:dyDescent="0.15">
      <c r="A455" s="403"/>
      <c r="B455" s="114"/>
      <c r="C455" s="114" t="s">
        <v>88</v>
      </c>
      <c r="D455" s="51" t="s">
        <v>89</v>
      </c>
      <c r="E455" s="523"/>
      <c r="F455" s="523"/>
      <c r="G455" s="523"/>
      <c r="H455" s="523"/>
      <c r="I455" s="523"/>
    </row>
    <row r="456" spans="1:9" ht="15" thickBot="1" x14ac:dyDescent="0.2">
      <c r="A456" s="435" t="s">
        <v>471</v>
      </c>
      <c r="B456" s="52"/>
      <c r="C456" s="181"/>
      <c r="D456" s="53"/>
      <c r="E456" s="150">
        <f>SUM(E450:E455)</f>
        <v>0</v>
      </c>
      <c r="F456" s="150">
        <f>SUM(F450:F455)</f>
        <v>116382.94176999999</v>
      </c>
      <c r="G456" s="150">
        <f>SUM(G450:G455)</f>
        <v>116382.94176999999</v>
      </c>
      <c r="H456" s="150">
        <f>SUM(H450:H455)</f>
        <v>194382.94176999998</v>
      </c>
      <c r="I456" s="150">
        <f>SUM(I450:I455)</f>
        <v>0</v>
      </c>
    </row>
    <row r="457" spans="1:9" x14ac:dyDescent="0.15">
      <c r="A457" s="209"/>
      <c r="B457" s="211"/>
      <c r="C457" s="210"/>
      <c r="D457" s="211"/>
      <c r="E457" s="445"/>
      <c r="F457" s="445"/>
      <c r="G457" s="445"/>
      <c r="H457" s="445"/>
      <c r="I457" s="445"/>
    </row>
    <row r="458" spans="1:9" x14ac:dyDescent="0.15">
      <c r="A458" s="100"/>
      <c r="B458" s="528" t="str">
        <f>'Form 1 Cover'!B21</f>
        <v>CORAL ACADEMY OF LAS VEGAS</v>
      </c>
      <c r="C458" s="488"/>
      <c r="D458" s="43"/>
      <c r="E458" s="58"/>
      <c r="F458" s="58"/>
      <c r="H458" s="58"/>
      <c r="I458" s="489" t="str">
        <f>"Budget Fiscal Year "&amp;TEXT('Form 1 Cover'!$D$138, "mm/dd/yy")</f>
        <v>Budget Fiscal Year 2017-2018</v>
      </c>
    </row>
    <row r="459" spans="1:9" x14ac:dyDescent="0.15">
      <c r="A459" s="100"/>
      <c r="B459" s="100"/>
      <c r="C459" s="100"/>
      <c r="D459" s="58"/>
      <c r="E459" s="100"/>
      <c r="F459" s="58"/>
      <c r="G459" s="58"/>
      <c r="H459" s="58"/>
      <c r="I459" s="58"/>
    </row>
    <row r="460" spans="1:9" x14ac:dyDescent="0.15">
      <c r="A460" s="100"/>
      <c r="B460" s="100" t="s">
        <v>468</v>
      </c>
      <c r="C460" s="100"/>
      <c r="D460" s="58"/>
      <c r="E460" s="58"/>
      <c r="F460" s="58"/>
      <c r="G460" s="58"/>
      <c r="H460" s="440"/>
      <c r="I460" s="440">
        <f>'Form 1 Cover'!$D$147</f>
        <v>42787</v>
      </c>
    </row>
    <row r="461" spans="1:9" x14ac:dyDescent="0.15">
      <c r="A461" s="100"/>
      <c r="B461" s="100"/>
      <c r="C461" s="100"/>
      <c r="D461" s="58"/>
      <c r="E461" s="58"/>
      <c r="F461" s="58"/>
      <c r="G461" s="58"/>
      <c r="H461" s="440"/>
      <c r="I461" s="440"/>
    </row>
    <row r="462" spans="1:9" x14ac:dyDescent="0.15">
      <c r="A462" s="100"/>
      <c r="B462" s="100"/>
      <c r="C462" s="100"/>
      <c r="D462" s="58"/>
      <c r="E462" s="58"/>
      <c r="F462" s="58"/>
      <c r="G462" s="58"/>
      <c r="H462" s="440"/>
      <c r="I462" s="440"/>
    </row>
    <row r="463" spans="1:9" x14ac:dyDescent="0.15">
      <c r="A463" s="413"/>
      <c r="B463" s="95"/>
      <c r="C463" s="95"/>
      <c r="D463" s="96"/>
      <c r="E463" s="199">
        <v>-1</v>
      </c>
      <c r="F463" s="200">
        <v>-2</v>
      </c>
      <c r="G463" s="387">
        <v>-3</v>
      </c>
      <c r="H463" s="200">
        <v>-4</v>
      </c>
      <c r="I463" s="200">
        <v>-5</v>
      </c>
    </row>
    <row r="464" spans="1:9" x14ac:dyDescent="0.15">
      <c r="A464" s="429"/>
      <c r="B464" s="100"/>
      <c r="C464" s="100"/>
      <c r="D464" s="47"/>
      <c r="E464" s="206"/>
      <c r="F464" s="32" t="s">
        <v>33</v>
      </c>
      <c r="G464" s="666" t="str">
        <f>"BUDGET YEAR ENDING "&amp;TEXT('Form 1 Cover'!D140, "MM/DD/YY")</f>
        <v>BUDGET YEAR ENDING 06/30/18</v>
      </c>
      <c r="H464" s="667"/>
      <c r="I464" s="668"/>
    </row>
    <row r="465" spans="1:9" x14ac:dyDescent="0.15">
      <c r="A465" s="429"/>
      <c r="B465" s="100"/>
      <c r="C465" s="100"/>
      <c r="D465" s="47"/>
      <c r="E465" s="202" t="s">
        <v>286</v>
      </c>
      <c r="F465" s="202" t="s">
        <v>288</v>
      </c>
      <c r="G465" s="203"/>
      <c r="H465" s="431"/>
      <c r="I465" s="202" t="s">
        <v>633</v>
      </c>
    </row>
    <row r="466" spans="1:9" ht="16" x14ac:dyDescent="0.2">
      <c r="A466" s="429"/>
      <c r="B466" s="160" t="s">
        <v>80</v>
      </c>
      <c r="C466" s="58"/>
      <c r="D466" s="47"/>
      <c r="E466" s="202" t="s">
        <v>287</v>
      </c>
      <c r="F466" s="202" t="s">
        <v>287</v>
      </c>
      <c r="G466" s="204" t="s">
        <v>289</v>
      </c>
      <c r="H466" s="202" t="s">
        <v>112</v>
      </c>
      <c r="I466" s="202" t="s">
        <v>112</v>
      </c>
    </row>
    <row r="467" spans="1:9" ht="16" x14ac:dyDescent="0.15">
      <c r="A467" s="427"/>
      <c r="B467" s="664"/>
      <c r="C467" s="664"/>
      <c r="D467" s="665"/>
      <c r="E467" s="4">
        <f>'Form 1 Cover'!D131</f>
        <v>42551</v>
      </c>
      <c r="F467" s="4">
        <f>'Form 1 Cover'!D135</f>
        <v>42916</v>
      </c>
      <c r="G467" s="205" t="s">
        <v>290</v>
      </c>
      <c r="H467" s="432" t="s">
        <v>290</v>
      </c>
      <c r="I467" s="432" t="s">
        <v>290</v>
      </c>
    </row>
    <row r="468" spans="1:9" x14ac:dyDescent="0.15">
      <c r="A468" s="403"/>
      <c r="B468" s="173" t="s">
        <v>166</v>
      </c>
      <c r="C468" s="173"/>
      <c r="D468" s="184" t="s">
        <v>167</v>
      </c>
      <c r="E468" s="189"/>
      <c r="F468" s="116"/>
      <c r="G468" s="116"/>
      <c r="H468" s="116"/>
      <c r="I468" s="116"/>
    </row>
    <row r="469" spans="1:9" x14ac:dyDescent="0.15">
      <c r="A469" s="403"/>
      <c r="B469" s="114"/>
      <c r="C469" s="114" t="s">
        <v>82</v>
      </c>
      <c r="D469" s="51" t="s">
        <v>83</v>
      </c>
      <c r="E469" s="523"/>
      <c r="F469" s="523"/>
      <c r="G469" s="523"/>
      <c r="H469" s="523"/>
      <c r="I469" s="523"/>
    </row>
    <row r="470" spans="1:9" x14ac:dyDescent="0.15">
      <c r="A470" s="403"/>
      <c r="B470" s="114"/>
      <c r="C470" s="114" t="s">
        <v>84</v>
      </c>
      <c r="D470" s="51" t="s">
        <v>85</v>
      </c>
      <c r="E470" s="523"/>
      <c r="F470" s="523"/>
      <c r="G470" s="523"/>
      <c r="H470" s="523"/>
      <c r="I470" s="523"/>
    </row>
    <row r="471" spans="1:9" x14ac:dyDescent="0.15">
      <c r="A471" s="403"/>
      <c r="B471" s="114"/>
      <c r="C471" s="114" t="s">
        <v>134</v>
      </c>
      <c r="D471" s="51"/>
      <c r="E471" s="523"/>
      <c r="F471" s="523"/>
      <c r="G471" s="523"/>
      <c r="H471" s="523"/>
      <c r="I471" s="523"/>
    </row>
    <row r="472" spans="1:9" x14ac:dyDescent="0.15">
      <c r="A472" s="403"/>
      <c r="B472" s="114"/>
      <c r="C472" s="114" t="s">
        <v>86</v>
      </c>
      <c r="D472" s="51" t="s">
        <v>87</v>
      </c>
      <c r="E472" s="523"/>
      <c r="F472" s="523"/>
      <c r="G472" s="523"/>
      <c r="H472" s="523"/>
      <c r="I472" s="523"/>
    </row>
    <row r="473" spans="1:9" x14ac:dyDescent="0.15">
      <c r="A473" s="403"/>
      <c r="B473" s="114"/>
      <c r="C473" s="114" t="s">
        <v>90</v>
      </c>
      <c r="D473" s="51" t="s">
        <v>135</v>
      </c>
      <c r="E473" s="523"/>
      <c r="F473" s="523"/>
      <c r="G473" s="523"/>
      <c r="H473" s="523"/>
      <c r="I473" s="523"/>
    </row>
    <row r="474" spans="1:9" x14ac:dyDescent="0.15">
      <c r="A474" s="403"/>
      <c r="B474" s="114"/>
      <c r="C474" s="114" t="s">
        <v>88</v>
      </c>
      <c r="D474" s="51" t="s">
        <v>89</v>
      </c>
      <c r="E474" s="523"/>
      <c r="F474" s="523"/>
      <c r="G474" s="523"/>
      <c r="H474" s="523"/>
      <c r="I474" s="523"/>
    </row>
    <row r="475" spans="1:9" ht="15" thickBot="1" x14ac:dyDescent="0.2">
      <c r="A475" s="434"/>
      <c r="B475" s="182" t="s">
        <v>168</v>
      </c>
      <c r="C475" s="181"/>
      <c r="D475" s="53"/>
      <c r="E475" s="150">
        <f>SUM(E469:E474)</f>
        <v>0</v>
      </c>
      <c r="F475" s="150">
        <f>SUM(F469:F474)</f>
        <v>0</v>
      </c>
      <c r="G475" s="150">
        <f>SUM(G469:G474)</f>
        <v>0</v>
      </c>
      <c r="H475" s="150">
        <f>SUM(H469:H474)</f>
        <v>0</v>
      </c>
      <c r="I475" s="150">
        <f>SUM(I469:I474)</f>
        <v>0</v>
      </c>
    </row>
    <row r="476" spans="1:9" x14ac:dyDescent="0.15">
      <c r="A476" s="403"/>
      <c r="B476" s="173" t="s">
        <v>148</v>
      </c>
      <c r="C476" s="173"/>
      <c r="D476" s="184" t="s">
        <v>416</v>
      </c>
      <c r="E476" s="116"/>
      <c r="F476" s="116"/>
      <c r="G476" s="116"/>
      <c r="H476" s="116"/>
      <c r="I476" s="116"/>
    </row>
    <row r="477" spans="1:9" x14ac:dyDescent="0.15">
      <c r="A477" s="403"/>
      <c r="B477" s="114"/>
      <c r="C477" s="114" t="s">
        <v>82</v>
      </c>
      <c r="D477" s="51" t="s">
        <v>83</v>
      </c>
      <c r="E477" s="523"/>
      <c r="F477" s="523"/>
      <c r="G477" s="523"/>
      <c r="H477" s="523"/>
      <c r="I477" s="523"/>
    </row>
    <row r="478" spans="1:9" x14ac:dyDescent="0.15">
      <c r="A478" s="403"/>
      <c r="B478" s="114"/>
      <c r="C478" s="114" t="s">
        <v>84</v>
      </c>
      <c r="D478" s="51" t="s">
        <v>85</v>
      </c>
      <c r="E478" s="523"/>
      <c r="F478" s="523"/>
      <c r="G478" s="523"/>
      <c r="H478" s="523"/>
      <c r="I478" s="523"/>
    </row>
    <row r="479" spans="1:9" x14ac:dyDescent="0.15">
      <c r="A479" s="403"/>
      <c r="B479" s="114"/>
      <c r="C479" s="114" t="s">
        <v>134</v>
      </c>
      <c r="D479" s="51"/>
      <c r="E479" s="523"/>
      <c r="F479" s="523"/>
      <c r="G479" s="523"/>
      <c r="H479" s="523"/>
      <c r="I479" s="523"/>
    </row>
    <row r="480" spans="1:9" x14ac:dyDescent="0.15">
      <c r="A480" s="403"/>
      <c r="B480" s="114"/>
      <c r="C480" s="114" t="s">
        <v>86</v>
      </c>
      <c r="D480" s="51" t="s">
        <v>87</v>
      </c>
      <c r="E480" s="523"/>
      <c r="F480" s="523"/>
      <c r="G480" s="523"/>
      <c r="H480" s="523"/>
      <c r="I480" s="523"/>
    </row>
    <row r="481" spans="1:9" x14ac:dyDescent="0.15">
      <c r="A481" s="403"/>
      <c r="B481" s="114"/>
      <c r="C481" s="114" t="s">
        <v>90</v>
      </c>
      <c r="D481" s="51" t="s">
        <v>135</v>
      </c>
      <c r="E481" s="523"/>
      <c r="F481" s="523"/>
      <c r="G481" s="523"/>
      <c r="H481" s="523"/>
      <c r="I481" s="523"/>
    </row>
    <row r="482" spans="1:9" x14ac:dyDescent="0.15">
      <c r="A482" s="403"/>
      <c r="B482" s="114"/>
      <c r="C482" s="114" t="s">
        <v>88</v>
      </c>
      <c r="D482" s="51" t="s">
        <v>89</v>
      </c>
      <c r="E482" s="523"/>
      <c r="F482" s="523"/>
      <c r="G482" s="523"/>
      <c r="H482" s="523"/>
      <c r="I482" s="523"/>
    </row>
    <row r="483" spans="1:9" ht="15" thickBot="1" x14ac:dyDescent="0.2">
      <c r="A483" s="434"/>
      <c r="B483" s="182" t="s">
        <v>150</v>
      </c>
      <c r="C483" s="181"/>
      <c r="D483" s="53"/>
      <c r="E483" s="150">
        <f>SUM(E477:E482)</f>
        <v>0</v>
      </c>
      <c r="F483" s="150">
        <f>SUM(F477:F482)</f>
        <v>0</v>
      </c>
      <c r="G483" s="150">
        <f>SUM(G477:G482)</f>
        <v>0</v>
      </c>
      <c r="H483" s="150">
        <f>SUM(H477:H482)</f>
        <v>0</v>
      </c>
      <c r="I483" s="150">
        <f>SUM(I477:I482)</f>
        <v>0</v>
      </c>
    </row>
    <row r="484" spans="1:9" x14ac:dyDescent="0.15">
      <c r="A484" s="403"/>
      <c r="B484" s="173" t="s">
        <v>151</v>
      </c>
      <c r="C484" s="173"/>
      <c r="D484" s="184" t="s">
        <v>152</v>
      </c>
      <c r="E484" s="116"/>
      <c r="F484" s="116"/>
      <c r="G484" s="116"/>
      <c r="H484" s="116"/>
      <c r="I484" s="116"/>
    </row>
    <row r="485" spans="1:9" x14ac:dyDescent="0.15">
      <c r="A485" s="403"/>
      <c r="B485" s="114"/>
      <c r="C485" s="114" t="s">
        <v>82</v>
      </c>
      <c r="D485" s="51" t="s">
        <v>83</v>
      </c>
      <c r="E485" s="523"/>
      <c r="F485" s="523"/>
      <c r="G485" s="523"/>
      <c r="H485" s="523"/>
      <c r="I485" s="523"/>
    </row>
    <row r="486" spans="1:9" x14ac:dyDescent="0.15">
      <c r="A486" s="403"/>
      <c r="B486" s="114"/>
      <c r="C486" s="114" t="s">
        <v>84</v>
      </c>
      <c r="D486" s="51" t="s">
        <v>85</v>
      </c>
      <c r="E486" s="523"/>
      <c r="F486" s="523"/>
      <c r="G486" s="523"/>
      <c r="H486" s="523"/>
      <c r="I486" s="523"/>
    </row>
    <row r="487" spans="1:9" x14ac:dyDescent="0.15">
      <c r="A487" s="403"/>
      <c r="B487" s="114"/>
      <c r="C487" s="114" t="s">
        <v>134</v>
      </c>
      <c r="D487" s="51"/>
      <c r="E487" s="523"/>
      <c r="F487" s="523"/>
      <c r="G487" s="523"/>
      <c r="H487" s="523"/>
      <c r="I487" s="523"/>
    </row>
    <row r="488" spans="1:9" x14ac:dyDescent="0.15">
      <c r="A488" s="403"/>
      <c r="B488" s="114"/>
      <c r="C488" s="114" t="s">
        <v>86</v>
      </c>
      <c r="D488" s="51" t="s">
        <v>87</v>
      </c>
      <c r="E488" s="523"/>
      <c r="F488" s="523"/>
      <c r="G488" s="523"/>
      <c r="H488" s="523"/>
      <c r="I488" s="523"/>
    </row>
    <row r="489" spans="1:9" x14ac:dyDescent="0.15">
      <c r="A489" s="403"/>
      <c r="B489" s="114"/>
      <c r="C489" s="114" t="s">
        <v>90</v>
      </c>
      <c r="D489" s="51" t="s">
        <v>135</v>
      </c>
      <c r="E489" s="523"/>
      <c r="F489" s="523"/>
      <c r="G489" s="523"/>
      <c r="H489" s="523"/>
      <c r="I489" s="523"/>
    </row>
    <row r="490" spans="1:9" x14ac:dyDescent="0.15">
      <c r="A490" s="403"/>
      <c r="B490" s="114"/>
      <c r="C490" s="114" t="s">
        <v>88</v>
      </c>
      <c r="D490" s="51" t="s">
        <v>89</v>
      </c>
      <c r="E490" s="523"/>
      <c r="F490" s="523"/>
      <c r="G490" s="523"/>
      <c r="H490" s="523"/>
      <c r="I490" s="523"/>
    </row>
    <row r="491" spans="1:9" ht="15" thickBot="1" x14ac:dyDescent="0.2">
      <c r="A491" s="434"/>
      <c r="B491" s="182" t="s">
        <v>153</v>
      </c>
      <c r="C491" s="181"/>
      <c r="D491" s="53"/>
      <c r="E491" s="150">
        <f>SUM(E485:E490)</f>
        <v>0</v>
      </c>
      <c r="F491" s="150">
        <f>SUM(F485:F490)</f>
        <v>0</v>
      </c>
      <c r="G491" s="150">
        <f>SUM(G485:G490)</f>
        <v>0</v>
      </c>
      <c r="H491" s="150">
        <f>SUM(H485:H490)</f>
        <v>0</v>
      </c>
      <c r="I491" s="150">
        <f>SUM(I485:I490)</f>
        <v>0</v>
      </c>
    </row>
    <row r="492" spans="1:9" x14ac:dyDescent="0.15">
      <c r="A492" s="403"/>
      <c r="B492" s="173" t="s">
        <v>417</v>
      </c>
      <c r="C492" s="173"/>
      <c r="D492" s="184" t="s">
        <v>418</v>
      </c>
      <c r="E492" s="116"/>
      <c r="F492" s="116"/>
      <c r="G492" s="116"/>
      <c r="H492" s="116"/>
      <c r="I492" s="116"/>
    </row>
    <row r="493" spans="1:9" x14ac:dyDescent="0.15">
      <c r="A493" s="403"/>
      <c r="B493" s="114"/>
      <c r="C493" s="114" t="s">
        <v>82</v>
      </c>
      <c r="D493" s="51" t="s">
        <v>83</v>
      </c>
      <c r="E493" s="523"/>
      <c r="F493" s="523"/>
      <c r="G493" s="523"/>
      <c r="H493" s="523"/>
      <c r="I493" s="523"/>
    </row>
    <row r="494" spans="1:9" x14ac:dyDescent="0.15">
      <c r="A494" s="403"/>
      <c r="B494" s="114"/>
      <c r="C494" s="114" t="s">
        <v>84</v>
      </c>
      <c r="D494" s="51" t="s">
        <v>85</v>
      </c>
      <c r="E494" s="523"/>
      <c r="F494" s="523"/>
      <c r="G494" s="523"/>
      <c r="H494" s="523"/>
      <c r="I494" s="523"/>
    </row>
    <row r="495" spans="1:9" x14ac:dyDescent="0.15">
      <c r="A495" s="403"/>
      <c r="B495" s="114"/>
      <c r="C495" s="114" t="s">
        <v>134</v>
      </c>
      <c r="D495" s="51"/>
      <c r="E495" s="523"/>
      <c r="F495" s="523"/>
      <c r="G495" s="523"/>
      <c r="H495" s="523"/>
      <c r="I495" s="523"/>
    </row>
    <row r="496" spans="1:9" x14ac:dyDescent="0.15">
      <c r="A496" s="403"/>
      <c r="B496" s="114"/>
      <c r="C496" s="114" t="s">
        <v>86</v>
      </c>
      <c r="D496" s="51" t="s">
        <v>87</v>
      </c>
      <c r="E496" s="523"/>
      <c r="F496" s="523"/>
      <c r="G496" s="523"/>
      <c r="H496" s="523"/>
      <c r="I496" s="523"/>
    </row>
    <row r="497" spans="1:9" x14ac:dyDescent="0.15">
      <c r="A497" s="403"/>
      <c r="B497" s="114"/>
      <c r="C497" s="114" t="s">
        <v>90</v>
      </c>
      <c r="D497" s="51" t="s">
        <v>135</v>
      </c>
      <c r="E497" s="523"/>
      <c r="F497" s="523"/>
      <c r="G497" s="523"/>
      <c r="H497" s="523"/>
      <c r="I497" s="523"/>
    </row>
    <row r="498" spans="1:9" x14ac:dyDescent="0.15">
      <c r="A498" s="429"/>
      <c r="B498" s="113"/>
      <c r="C498" s="100" t="s">
        <v>88</v>
      </c>
      <c r="D498" s="47" t="s">
        <v>89</v>
      </c>
      <c r="E498" s="523"/>
      <c r="F498" s="523"/>
      <c r="G498" s="523"/>
      <c r="H498" s="523"/>
      <c r="I498" s="523"/>
    </row>
    <row r="499" spans="1:9" ht="15" thickBot="1" x14ac:dyDescent="0.2">
      <c r="A499" s="434"/>
      <c r="B499" s="182" t="s">
        <v>419</v>
      </c>
      <c r="C499" s="181"/>
      <c r="D499" s="53"/>
      <c r="E499" s="150">
        <f>SUM(E493:E498)</f>
        <v>0</v>
      </c>
      <c r="F499" s="150">
        <f>SUM(F493:F498)</f>
        <v>0</v>
      </c>
      <c r="G499" s="150">
        <f>SUM(G493:G498)</f>
        <v>0</v>
      </c>
      <c r="H499" s="150">
        <f>SUM(H493:H498)</f>
        <v>0</v>
      </c>
      <c r="I499" s="150">
        <f>SUM(I493:I498)</f>
        <v>0</v>
      </c>
    </row>
    <row r="500" spans="1:9" x14ac:dyDescent="0.15">
      <c r="A500" s="403"/>
      <c r="B500" s="173" t="s">
        <v>154</v>
      </c>
      <c r="C500" s="173"/>
      <c r="D500" s="184" t="s">
        <v>156</v>
      </c>
      <c r="E500" s="116"/>
      <c r="F500" s="116"/>
      <c r="G500" s="116"/>
      <c r="H500" s="116"/>
      <c r="I500" s="116"/>
    </row>
    <row r="501" spans="1:9" x14ac:dyDescent="0.15">
      <c r="A501" s="403"/>
      <c r="B501" s="114"/>
      <c r="C501" s="114" t="s">
        <v>82</v>
      </c>
      <c r="D501" s="51" t="s">
        <v>83</v>
      </c>
      <c r="E501" s="523"/>
      <c r="F501" s="523"/>
      <c r="G501" s="523"/>
      <c r="H501" s="523"/>
      <c r="I501" s="523"/>
    </row>
    <row r="502" spans="1:9" x14ac:dyDescent="0.15">
      <c r="A502" s="403"/>
      <c r="B502" s="114"/>
      <c r="C502" s="114" t="s">
        <v>84</v>
      </c>
      <c r="D502" s="51" t="s">
        <v>85</v>
      </c>
      <c r="E502" s="518"/>
      <c r="F502" s="521"/>
      <c r="G502" s="521"/>
      <c r="H502" s="521"/>
      <c r="I502" s="521"/>
    </row>
    <row r="503" spans="1:9" x14ac:dyDescent="0.15">
      <c r="A503" s="403"/>
      <c r="B503" s="114"/>
      <c r="C503" s="114" t="s">
        <v>134</v>
      </c>
      <c r="D503" s="51"/>
      <c r="E503" s="523"/>
      <c r="F503" s="523"/>
      <c r="G503" s="523"/>
      <c r="H503" s="523"/>
      <c r="I503" s="523"/>
    </row>
    <row r="504" spans="1:9" x14ac:dyDescent="0.15">
      <c r="A504" s="403"/>
      <c r="B504" s="114"/>
      <c r="C504" s="114" t="s">
        <v>86</v>
      </c>
      <c r="D504" s="51" t="s">
        <v>87</v>
      </c>
      <c r="E504" s="523"/>
      <c r="F504" s="523"/>
      <c r="G504" s="523"/>
      <c r="H504" s="523"/>
      <c r="I504" s="523"/>
    </row>
    <row r="505" spans="1:9" x14ac:dyDescent="0.15">
      <c r="A505" s="403"/>
      <c r="B505" s="114"/>
      <c r="C505" s="114" t="s">
        <v>90</v>
      </c>
      <c r="D505" s="51" t="s">
        <v>135</v>
      </c>
      <c r="E505" s="523"/>
      <c r="F505" s="523"/>
      <c r="G505" s="523"/>
      <c r="H505" s="523"/>
      <c r="I505" s="523"/>
    </row>
    <row r="506" spans="1:9" x14ac:dyDescent="0.15">
      <c r="A506" s="403"/>
      <c r="B506" s="114"/>
      <c r="C506" s="114" t="s">
        <v>88</v>
      </c>
      <c r="D506" s="51" t="s">
        <v>89</v>
      </c>
      <c r="E506" s="518"/>
      <c r="F506" s="521"/>
      <c r="G506" s="521"/>
      <c r="H506" s="521"/>
      <c r="I506" s="521"/>
    </row>
    <row r="507" spans="1:9" ht="15" thickBot="1" x14ac:dyDescent="0.2">
      <c r="A507" s="434"/>
      <c r="B507" s="182" t="s">
        <v>420</v>
      </c>
      <c r="C507" s="181"/>
      <c r="D507" s="53"/>
      <c r="E507" s="187">
        <f>SUM(E501:E506)</f>
        <v>0</v>
      </c>
      <c r="F507" s="187">
        <f>SUM(F501:F506)</f>
        <v>0</v>
      </c>
      <c r="G507" s="187">
        <f>SUM(G501:G506)</f>
        <v>0</v>
      </c>
      <c r="H507" s="187">
        <f>SUM(H501:H506)</f>
        <v>0</v>
      </c>
      <c r="I507" s="187">
        <f>SUM(I501:I506)</f>
        <v>0</v>
      </c>
    </row>
    <row r="508" spans="1:9" x14ac:dyDescent="0.15">
      <c r="A508" s="403"/>
      <c r="B508" s="173" t="s">
        <v>155</v>
      </c>
      <c r="C508" s="173"/>
      <c r="D508" s="184" t="s">
        <v>149</v>
      </c>
      <c r="E508" s="142"/>
      <c r="F508" s="142"/>
      <c r="G508" s="142"/>
      <c r="H508" s="142"/>
      <c r="I508" s="142"/>
    </row>
    <row r="509" spans="1:9" x14ac:dyDescent="0.15">
      <c r="A509" s="403"/>
      <c r="B509" s="114"/>
      <c r="C509" s="114" t="s">
        <v>82</v>
      </c>
      <c r="D509" s="51" t="s">
        <v>83</v>
      </c>
      <c r="E509" s="527"/>
      <c r="F509" s="527"/>
      <c r="G509" s="527"/>
      <c r="H509" s="527"/>
      <c r="I509" s="527"/>
    </row>
    <row r="510" spans="1:9" x14ac:dyDescent="0.15">
      <c r="A510" s="403"/>
      <c r="B510" s="114"/>
      <c r="C510" s="114" t="s">
        <v>84</v>
      </c>
      <c r="D510" s="51" t="s">
        <v>85</v>
      </c>
      <c r="E510" s="527"/>
      <c r="F510" s="527"/>
      <c r="G510" s="527"/>
      <c r="H510" s="527"/>
      <c r="I510" s="527"/>
    </row>
    <row r="511" spans="1:9" x14ac:dyDescent="0.15">
      <c r="A511" s="403"/>
      <c r="B511" s="114"/>
      <c r="C511" s="114" t="s">
        <v>134</v>
      </c>
      <c r="D511" s="51"/>
      <c r="E511" s="527"/>
      <c r="F511" s="527">
        <v>360000</v>
      </c>
      <c r="G511" s="527">
        <v>200000</v>
      </c>
      <c r="H511" s="527">
        <v>200000</v>
      </c>
      <c r="I511" s="527"/>
    </row>
    <row r="512" spans="1:9" x14ac:dyDescent="0.15">
      <c r="A512" s="403"/>
      <c r="B512" s="114"/>
      <c r="C512" s="114" t="s">
        <v>86</v>
      </c>
      <c r="D512" s="51" t="s">
        <v>87</v>
      </c>
      <c r="E512" s="527"/>
      <c r="F512" s="527"/>
      <c r="G512" s="527"/>
      <c r="H512" s="527"/>
      <c r="I512" s="527"/>
    </row>
    <row r="513" spans="1:9" x14ac:dyDescent="0.15">
      <c r="A513" s="403"/>
      <c r="B513" s="114"/>
      <c r="C513" s="114" t="s">
        <v>90</v>
      </c>
      <c r="D513" s="51" t="s">
        <v>135</v>
      </c>
      <c r="E513" s="527"/>
      <c r="F513" s="527"/>
      <c r="G513" s="527"/>
      <c r="H513" s="527"/>
      <c r="I513" s="527"/>
    </row>
    <row r="514" spans="1:9" x14ac:dyDescent="0.15">
      <c r="A514" s="429"/>
      <c r="B514" s="113"/>
      <c r="C514" s="100" t="s">
        <v>88</v>
      </c>
      <c r="D514" s="47" t="s">
        <v>89</v>
      </c>
      <c r="E514" s="527"/>
      <c r="F514" s="527"/>
      <c r="G514" s="527"/>
      <c r="H514" s="527"/>
      <c r="I514" s="527"/>
    </row>
    <row r="515" spans="1:9" ht="15" thickBot="1" x14ac:dyDescent="0.2">
      <c r="A515" s="434"/>
      <c r="B515" s="182" t="s">
        <v>421</v>
      </c>
      <c r="C515" s="181"/>
      <c r="D515" s="53"/>
      <c r="E515" s="183">
        <f>SUM(E509:E514)</f>
        <v>0</v>
      </c>
      <c r="F515" s="183">
        <f>SUM(F509:F514)</f>
        <v>360000</v>
      </c>
      <c r="G515" s="183">
        <f>SUM(G509:G514)</f>
        <v>200000</v>
      </c>
      <c r="H515" s="183">
        <f>SUM(H509:H514)</f>
        <v>200000</v>
      </c>
      <c r="I515" s="183">
        <f>SUM(I509:I514)</f>
        <v>0</v>
      </c>
    </row>
    <row r="516" spans="1:9" x14ac:dyDescent="0.15">
      <c r="A516" s="210"/>
      <c r="B516" s="209"/>
      <c r="C516" s="210"/>
      <c r="D516" s="211"/>
      <c r="E516" s="445"/>
      <c r="F516" s="445"/>
      <c r="G516" s="445"/>
      <c r="H516" s="445"/>
      <c r="I516" s="445"/>
    </row>
    <row r="517" spans="1:9" x14ac:dyDescent="0.15">
      <c r="A517" s="100"/>
      <c r="B517" s="528" t="str">
        <f>'Form 1 Cover'!B21</f>
        <v>CORAL ACADEMY OF LAS VEGAS</v>
      </c>
      <c r="C517" s="488"/>
      <c r="D517" s="43"/>
      <c r="E517" s="58"/>
      <c r="F517" s="58"/>
      <c r="H517" s="58"/>
      <c r="I517" s="489" t="str">
        <f>"Budget Fiscal Year "&amp;TEXT('Form 1 Cover'!$D$138, "mm/dd/yy")</f>
        <v>Budget Fiscal Year 2017-2018</v>
      </c>
    </row>
    <row r="518" spans="1:9" x14ac:dyDescent="0.15">
      <c r="A518" s="100"/>
      <c r="B518" s="100"/>
      <c r="C518" s="100"/>
      <c r="D518" s="58"/>
      <c r="E518" s="100"/>
      <c r="F518" s="58"/>
      <c r="G518" s="58"/>
      <c r="H518" s="58"/>
      <c r="I518" s="58"/>
    </row>
    <row r="519" spans="1:9" x14ac:dyDescent="0.15">
      <c r="A519" s="100"/>
      <c r="B519" s="100" t="s">
        <v>468</v>
      </c>
      <c r="C519" s="100"/>
      <c r="D519" s="58"/>
      <c r="F519" s="58"/>
      <c r="G519" s="58"/>
      <c r="H519" s="440"/>
      <c r="I519" s="440">
        <f>'Form 1 Cover'!$D$147</f>
        <v>42787</v>
      </c>
    </row>
    <row r="520" spans="1:9" x14ac:dyDescent="0.15">
      <c r="A520" s="100"/>
      <c r="B520" s="100"/>
      <c r="C520" s="100"/>
      <c r="D520" s="58"/>
      <c r="F520" s="58"/>
      <c r="G520" s="58"/>
      <c r="H520" s="440"/>
      <c r="I520" s="440"/>
    </row>
    <row r="521" spans="1:9" x14ac:dyDescent="0.15">
      <c r="A521" s="413"/>
      <c r="B521" s="95"/>
      <c r="C521" s="95"/>
      <c r="D521" s="96"/>
      <c r="E521" s="199">
        <v>-1</v>
      </c>
      <c r="F521" s="200">
        <v>-2</v>
      </c>
      <c r="G521" s="387">
        <v>-3</v>
      </c>
      <c r="H521" s="200">
        <v>-4</v>
      </c>
      <c r="I521" s="200">
        <v>-5</v>
      </c>
    </row>
    <row r="522" spans="1:9" x14ac:dyDescent="0.15">
      <c r="A522" s="429"/>
      <c r="B522" s="100"/>
      <c r="C522" s="100"/>
      <c r="D522" s="47"/>
      <c r="E522" s="201"/>
      <c r="F522" s="32" t="s">
        <v>33</v>
      </c>
      <c r="G522" s="666" t="str">
        <f>"BUDGET YEAR ENDING "&amp;TEXT('Form 1 Cover'!D140, "MM/DD/YY")</f>
        <v>BUDGET YEAR ENDING 06/30/18</v>
      </c>
      <c r="H522" s="667"/>
      <c r="I522" s="668"/>
    </row>
    <row r="523" spans="1:9" x14ac:dyDescent="0.15">
      <c r="A523" s="429"/>
      <c r="B523" s="100"/>
      <c r="C523" s="100"/>
      <c r="D523" s="47"/>
      <c r="E523" s="204" t="s">
        <v>286</v>
      </c>
      <c r="F523" s="202" t="s">
        <v>288</v>
      </c>
      <c r="G523" s="203"/>
      <c r="H523" s="431"/>
      <c r="I523" s="202" t="str">
        <f>I465</f>
        <v>AMENDED</v>
      </c>
    </row>
    <row r="524" spans="1:9" ht="16" x14ac:dyDescent="0.2">
      <c r="A524" s="429"/>
      <c r="B524" s="160" t="s">
        <v>80</v>
      </c>
      <c r="C524" s="58"/>
      <c r="D524" s="47"/>
      <c r="E524" s="204" t="s">
        <v>287</v>
      </c>
      <c r="F524" s="202" t="s">
        <v>287</v>
      </c>
      <c r="G524" s="204" t="s">
        <v>289</v>
      </c>
      <c r="H524" s="202" t="s">
        <v>112</v>
      </c>
      <c r="I524" s="202" t="s">
        <v>112</v>
      </c>
    </row>
    <row r="525" spans="1:9" ht="16" x14ac:dyDescent="0.15">
      <c r="A525" s="427"/>
      <c r="B525" s="664"/>
      <c r="C525" s="664"/>
      <c r="D525" s="665"/>
      <c r="E525" s="386">
        <f>'Form 1 Cover'!D131</f>
        <v>42551</v>
      </c>
      <c r="F525" s="4">
        <f>'Form 1 Cover'!D135</f>
        <v>42916</v>
      </c>
      <c r="G525" s="205" t="s">
        <v>290</v>
      </c>
      <c r="H525" s="432" t="s">
        <v>290</v>
      </c>
      <c r="I525" s="432" t="s">
        <v>290</v>
      </c>
    </row>
    <row r="526" spans="1:9" x14ac:dyDescent="0.15">
      <c r="A526" s="403"/>
      <c r="B526" s="173" t="s">
        <v>363</v>
      </c>
      <c r="C526" s="173"/>
      <c r="D526" s="184" t="s">
        <v>156</v>
      </c>
      <c r="E526" s="142"/>
      <c r="F526" s="142"/>
      <c r="G526" s="142"/>
      <c r="H526" s="142"/>
      <c r="I526" s="142"/>
    </row>
    <row r="527" spans="1:9" x14ac:dyDescent="0.15">
      <c r="A527" s="403"/>
      <c r="B527" s="114"/>
      <c r="C527" s="114" t="s">
        <v>82</v>
      </c>
      <c r="D527" s="51" t="s">
        <v>83</v>
      </c>
      <c r="E527" s="527"/>
      <c r="F527" s="527"/>
      <c r="G527" s="527"/>
      <c r="H527" s="527"/>
      <c r="I527" s="527"/>
    </row>
    <row r="528" spans="1:9" x14ac:dyDescent="0.15">
      <c r="A528" s="403"/>
      <c r="B528" s="114"/>
      <c r="C528" s="114" t="s">
        <v>84</v>
      </c>
      <c r="D528" s="51" t="s">
        <v>85</v>
      </c>
      <c r="E528" s="524"/>
      <c r="F528" s="525"/>
      <c r="G528" s="525"/>
      <c r="H528" s="525"/>
      <c r="I528" s="525"/>
    </row>
    <row r="529" spans="1:9" x14ac:dyDescent="0.15">
      <c r="A529" s="403"/>
      <c r="B529" s="114"/>
      <c r="C529" s="114" t="s">
        <v>134</v>
      </c>
      <c r="D529" s="51"/>
      <c r="E529" s="527"/>
      <c r="F529" s="527"/>
      <c r="G529" s="527"/>
      <c r="H529" s="527"/>
      <c r="I529" s="527"/>
    </row>
    <row r="530" spans="1:9" x14ac:dyDescent="0.15">
      <c r="A530" s="403"/>
      <c r="B530" s="114"/>
      <c r="C530" s="114" t="s">
        <v>86</v>
      </c>
      <c r="D530" s="51" t="s">
        <v>87</v>
      </c>
      <c r="E530" s="527"/>
      <c r="F530" s="527"/>
      <c r="G530" s="527"/>
      <c r="H530" s="527"/>
      <c r="I530" s="527"/>
    </row>
    <row r="531" spans="1:9" x14ac:dyDescent="0.15">
      <c r="A531" s="403"/>
      <c r="B531" s="114"/>
      <c r="C531" s="114" t="s">
        <v>90</v>
      </c>
      <c r="D531" s="51" t="s">
        <v>135</v>
      </c>
      <c r="E531" s="527"/>
      <c r="F531" s="527"/>
      <c r="G531" s="527"/>
      <c r="H531" s="527"/>
      <c r="I531" s="527"/>
    </row>
    <row r="532" spans="1:9" x14ac:dyDescent="0.15">
      <c r="A532" s="403"/>
      <c r="B532" s="114"/>
      <c r="C532" s="114" t="s">
        <v>88</v>
      </c>
      <c r="D532" s="51" t="s">
        <v>89</v>
      </c>
      <c r="E532" s="524"/>
      <c r="F532" s="525"/>
      <c r="G532" s="525"/>
      <c r="H532" s="525"/>
      <c r="I532" s="525"/>
    </row>
    <row r="533" spans="1:9" ht="15" thickBot="1" x14ac:dyDescent="0.2">
      <c r="A533" s="434"/>
      <c r="B533" s="182" t="s">
        <v>422</v>
      </c>
      <c r="C533" s="181"/>
      <c r="D533" s="53"/>
      <c r="E533" s="185">
        <f>SUM(E527:E532)</f>
        <v>0</v>
      </c>
      <c r="F533" s="185">
        <f>SUM(F527:F532)</f>
        <v>0</v>
      </c>
      <c r="G533" s="185">
        <f>SUM(G527:G532)</f>
        <v>0</v>
      </c>
      <c r="H533" s="185">
        <f>SUM(H527:H532)</f>
        <v>0</v>
      </c>
      <c r="I533" s="185">
        <f>SUM(I527:I532)</f>
        <v>0</v>
      </c>
    </row>
    <row r="534" spans="1:9" x14ac:dyDescent="0.15">
      <c r="A534" s="403"/>
      <c r="B534" s="173" t="s">
        <v>132</v>
      </c>
      <c r="C534" s="173"/>
      <c r="D534" s="184" t="s">
        <v>133</v>
      </c>
      <c r="E534" s="142"/>
      <c r="F534" s="142"/>
      <c r="G534" s="142"/>
      <c r="H534" s="142"/>
      <c r="I534" s="142"/>
    </row>
    <row r="535" spans="1:9" x14ac:dyDescent="0.15">
      <c r="A535" s="403"/>
      <c r="B535" s="114"/>
      <c r="C535" s="114" t="s">
        <v>82</v>
      </c>
      <c r="D535" s="51" t="s">
        <v>83</v>
      </c>
      <c r="E535" s="527"/>
      <c r="F535" s="527"/>
      <c r="G535" s="527"/>
      <c r="H535" s="527"/>
      <c r="I535" s="527"/>
    </row>
    <row r="536" spans="1:9" x14ac:dyDescent="0.15">
      <c r="A536" s="403"/>
      <c r="B536" s="114"/>
      <c r="C536" s="114" t="s">
        <v>84</v>
      </c>
      <c r="D536" s="51" t="s">
        <v>85</v>
      </c>
      <c r="E536" s="527"/>
      <c r="F536" s="527"/>
      <c r="G536" s="527"/>
      <c r="H536" s="527"/>
      <c r="I536" s="527"/>
    </row>
    <row r="537" spans="1:9" x14ac:dyDescent="0.15">
      <c r="A537" s="403"/>
      <c r="B537" s="114"/>
      <c r="C537" s="114" t="s">
        <v>134</v>
      </c>
      <c r="D537" s="51"/>
      <c r="E537" s="527"/>
      <c r="F537" s="527"/>
      <c r="G537" s="527"/>
      <c r="H537" s="527"/>
      <c r="I537" s="527"/>
    </row>
    <row r="538" spans="1:9" x14ac:dyDescent="0.15">
      <c r="A538" s="403"/>
      <c r="B538" s="114"/>
      <c r="C538" s="114" t="s">
        <v>86</v>
      </c>
      <c r="D538" s="51" t="s">
        <v>87</v>
      </c>
      <c r="E538" s="527"/>
      <c r="F538" s="527"/>
      <c r="G538" s="527"/>
      <c r="H538" s="527"/>
      <c r="I538" s="527"/>
    </row>
    <row r="539" spans="1:9" x14ac:dyDescent="0.15">
      <c r="A539" s="403"/>
      <c r="B539" s="114"/>
      <c r="C539" s="114" t="s">
        <v>90</v>
      </c>
      <c r="D539" s="51" t="s">
        <v>135</v>
      </c>
      <c r="E539" s="527"/>
      <c r="F539" s="527"/>
      <c r="G539" s="527"/>
      <c r="H539" s="527"/>
      <c r="I539" s="527"/>
    </row>
    <row r="540" spans="1:9" x14ac:dyDescent="0.15">
      <c r="A540" s="403"/>
      <c r="B540" s="114"/>
      <c r="C540" s="114" t="s">
        <v>88</v>
      </c>
      <c r="D540" s="51" t="s">
        <v>89</v>
      </c>
      <c r="E540" s="527"/>
      <c r="F540" s="527"/>
      <c r="G540" s="527"/>
      <c r="H540" s="527"/>
      <c r="I540" s="527"/>
    </row>
    <row r="541" spans="1:9" ht="15" thickBot="1" x14ac:dyDescent="0.2">
      <c r="A541" s="434"/>
      <c r="B541" s="182" t="s">
        <v>136</v>
      </c>
      <c r="C541" s="181"/>
      <c r="D541" s="53"/>
      <c r="E541" s="183">
        <f>SUM(E535:E540)</f>
        <v>0</v>
      </c>
      <c r="F541" s="183">
        <f>SUM(F535:F540)</f>
        <v>0</v>
      </c>
      <c r="G541" s="183">
        <f>SUM(G535:G540)</f>
        <v>0</v>
      </c>
      <c r="H541" s="183">
        <f>SUM(H535:H540)</f>
        <v>0</v>
      </c>
      <c r="I541" s="183">
        <f>SUM(I535:I540)</f>
        <v>0</v>
      </c>
    </row>
    <row r="542" spans="1:9" ht="15" thickBot="1" x14ac:dyDescent="0.2">
      <c r="A542" s="436" t="s">
        <v>529</v>
      </c>
      <c r="B542" s="120"/>
      <c r="C542" s="669" t="s">
        <v>297</v>
      </c>
      <c r="D542" s="670"/>
      <c r="E542" s="190">
        <f>E483+E491+E499+E507+E515+E533+E541+E475</f>
        <v>0</v>
      </c>
      <c r="F542" s="190">
        <f>F483+F491+F499+F507+F515+F533+F541+F475</f>
        <v>360000</v>
      </c>
      <c r="G542" s="190">
        <f>G483+G491+G499+G507+G515+G533+G541+G475</f>
        <v>200000</v>
      </c>
      <c r="H542" s="190">
        <f>H483+H491+H499+H507+H515+H533+H541+H475</f>
        <v>200000</v>
      </c>
      <c r="I542" s="190">
        <f>I483+I491+I499+I507+I515+I533+I541+I475</f>
        <v>0</v>
      </c>
    </row>
    <row r="543" spans="1:9" ht="16" thickTop="1" thickBot="1" x14ac:dyDescent="0.2">
      <c r="A543" s="429"/>
      <c r="B543" s="156" t="s">
        <v>187</v>
      </c>
      <c r="C543" s="156"/>
      <c r="D543" s="37" t="s">
        <v>255</v>
      </c>
      <c r="E543" s="531">
        <v>633118.76</v>
      </c>
      <c r="F543" s="531">
        <v>635968.76</v>
      </c>
      <c r="G543" s="531">
        <v>633668.75</v>
      </c>
      <c r="H543" s="531">
        <f>633668.75+581978.24+225403.22+162628.59</f>
        <v>1603678.8</v>
      </c>
      <c r="I543" s="531"/>
    </row>
    <row r="544" spans="1:9" ht="16" thickTop="1" thickBot="1" x14ac:dyDescent="0.2">
      <c r="A544" s="437" t="s">
        <v>138</v>
      </c>
      <c r="B544" s="192"/>
      <c r="C544" s="662" t="s">
        <v>139</v>
      </c>
      <c r="D544" s="663"/>
      <c r="E544" s="193">
        <f>E448+E542+E543+E456</f>
        <v>633118.76</v>
      </c>
      <c r="F544" s="193">
        <f>F448+F542+F543+F456</f>
        <v>1112351.7017699999</v>
      </c>
      <c r="G544" s="193">
        <f>G448+G542+G543+G456</f>
        <v>950051.69177000003</v>
      </c>
      <c r="H544" s="193">
        <f>H448+H542+H543+H456</f>
        <v>1998061.74177</v>
      </c>
      <c r="I544" s="193">
        <f>I448+I542+I543+I456</f>
        <v>0</v>
      </c>
    </row>
    <row r="545" spans="1:9" ht="16" thickTop="1" thickBot="1" x14ac:dyDescent="0.2">
      <c r="A545" s="417" t="s">
        <v>140</v>
      </c>
      <c r="B545" s="192"/>
      <c r="C545" s="192"/>
      <c r="D545" s="195"/>
      <c r="E545" s="196">
        <f>E544+E28+E51+E85+E108+E142+E165+E198+E221+E277+E311+E338+E361</f>
        <v>11009624.09</v>
      </c>
      <c r="F545" s="196">
        <f>F544+F28+F51+F85+F108+F142+F165+F198+F221+F277+F311+F338+F361</f>
        <v>18149984.414024483</v>
      </c>
      <c r="G545" s="196">
        <f>G544+G28+G51+G85+G108+G142+G165+G198+G221+G277+G311+G338+G361</f>
        <v>20037178.453444812</v>
      </c>
      <c r="H545" s="196">
        <f>H544+H28+H51+H85+H108+H142+H165+H198+H221+H277+H311+H338+H361</f>
        <v>20135535.073007509</v>
      </c>
      <c r="I545" s="196">
        <f>I544+I28+I51+I85+I108+I142+I165+I198+I221+I277+I311+I338+I361</f>
        <v>0</v>
      </c>
    </row>
    <row r="546" spans="1:9" ht="44" thickTop="1" thickBot="1" x14ac:dyDescent="0.2">
      <c r="A546" s="438"/>
      <c r="B546" s="191" t="s">
        <v>383</v>
      </c>
      <c r="C546" s="192"/>
      <c r="D546" s="197" t="s">
        <v>147</v>
      </c>
      <c r="E546" s="198" t="s">
        <v>142</v>
      </c>
      <c r="F546" s="532">
        <v>507640.38</v>
      </c>
      <c r="G546" s="533">
        <v>65463.37041425705</v>
      </c>
      <c r="H546" s="533">
        <v>42502.690880507231</v>
      </c>
      <c r="I546" s="533"/>
    </row>
    <row r="547" spans="1:9" ht="15" thickTop="1" x14ac:dyDescent="0.15">
      <c r="A547" s="433" t="s">
        <v>423</v>
      </c>
      <c r="B547" s="173"/>
      <c r="C547" s="114"/>
      <c r="D547" s="51"/>
      <c r="E547" s="142"/>
      <c r="F547" s="142"/>
      <c r="G547" s="142"/>
      <c r="H547" s="142"/>
      <c r="I547" s="142"/>
    </row>
    <row r="548" spans="1:9" x14ac:dyDescent="0.15">
      <c r="A548" s="403"/>
      <c r="B548" s="114" t="s">
        <v>143</v>
      </c>
      <c r="C548" s="114"/>
      <c r="D548" s="51"/>
      <c r="E548" s="527">
        <v>1150713</v>
      </c>
      <c r="F548" s="527">
        <v>1150713</v>
      </c>
      <c r="G548" s="527">
        <v>1150713</v>
      </c>
      <c r="H548" s="527">
        <v>1150713</v>
      </c>
      <c r="I548" s="527"/>
    </row>
    <row r="549" spans="1:9" x14ac:dyDescent="0.15">
      <c r="A549" s="403"/>
      <c r="B549" s="114" t="s">
        <v>144</v>
      </c>
      <c r="C549" s="114"/>
      <c r="D549" s="51"/>
      <c r="E549" s="527">
        <v>3949325</v>
      </c>
      <c r="F549" s="527">
        <f>3949325+36382.89</f>
        <v>3985707.89</v>
      </c>
      <c r="G549" s="527">
        <v>3985707.89</v>
      </c>
      <c r="H549" s="527">
        <v>3985707.89</v>
      </c>
      <c r="I549" s="527"/>
    </row>
    <row r="550" spans="1:9" ht="15" thickBot="1" x14ac:dyDescent="0.2">
      <c r="A550" s="414" t="s">
        <v>145</v>
      </c>
      <c r="B550" s="133"/>
      <c r="C550" s="133"/>
      <c r="D550" s="57"/>
      <c r="E550" s="162">
        <f>SUM(E548:E549)</f>
        <v>5100038</v>
      </c>
      <c r="F550" s="162">
        <f>SUM(F546:F549)</f>
        <v>5644061.2699999996</v>
      </c>
      <c r="G550" s="162">
        <f>SUM(G546:G549)</f>
        <v>5201884.2604142576</v>
      </c>
      <c r="H550" s="162">
        <f>SUM(H546:H549)</f>
        <v>5178923.5808805078</v>
      </c>
      <c r="I550" s="162">
        <f>SUM(I546:I549)</f>
        <v>0</v>
      </c>
    </row>
    <row r="551" spans="1:9" ht="16" thickTop="1" thickBot="1" x14ac:dyDescent="0.2">
      <c r="A551" s="417" t="s">
        <v>146</v>
      </c>
      <c r="B551" s="192"/>
      <c r="C551" s="192"/>
      <c r="D551" s="195"/>
      <c r="E551" s="196">
        <f>E545+E550</f>
        <v>16109662.09</v>
      </c>
      <c r="F551" s="196">
        <f>F545+F550</f>
        <v>23794045.684024483</v>
      </c>
      <c r="G551" s="196">
        <f>G545+G550</f>
        <v>25239062.71385907</v>
      </c>
      <c r="H551" s="196">
        <f>H545+H550</f>
        <v>25314458.653888017</v>
      </c>
      <c r="I551" s="196">
        <f>I545+I550</f>
        <v>0</v>
      </c>
    </row>
    <row r="552" spans="1:9" ht="15" thickTop="1" x14ac:dyDescent="0.15">
      <c r="A552" s="156"/>
      <c r="B552" s="158"/>
      <c r="C552" s="158"/>
      <c r="D552" s="58"/>
      <c r="E552" s="208"/>
      <c r="F552" s="208"/>
      <c r="G552" s="208"/>
      <c r="H552" s="208"/>
      <c r="I552" s="208"/>
    </row>
    <row r="553" spans="1:9" x14ac:dyDescent="0.15">
      <c r="A553" s="364" t="s">
        <v>552</v>
      </c>
      <c r="B553" s="365"/>
      <c r="C553" s="365"/>
      <c r="D553" s="366" t="s">
        <v>553</v>
      </c>
      <c r="E553" s="370" t="s">
        <v>555</v>
      </c>
      <c r="F553" s="367">
        <f>0.03*F545</f>
        <v>544499.53242073453</v>
      </c>
      <c r="G553" s="367">
        <f>0.03*G545</f>
        <v>601115.35360334429</v>
      </c>
      <c r="H553" s="367">
        <f>0.03*H545</f>
        <v>604066.05219022522</v>
      </c>
      <c r="I553" s="367">
        <f>0.03*I545</f>
        <v>0</v>
      </c>
    </row>
    <row r="554" spans="1:9" x14ac:dyDescent="0.15">
      <c r="A554" s="364"/>
      <c r="B554" s="365"/>
      <c r="C554" s="365"/>
      <c r="D554" s="368" t="s">
        <v>554</v>
      </c>
      <c r="E554" s="369">
        <f>'Form 3 Revenues'!D102-'Form 4 Expenses'!E545</f>
        <v>4711282.3500000015</v>
      </c>
      <c r="F554" s="369">
        <f>'Form 3 Revenues'!E102-'Form 4 Expenses'!F545</f>
        <v>6026697.5595811158</v>
      </c>
      <c r="G554" s="369">
        <f>'Form 3 Revenues'!F102-'Form 4 Expenses'!G545</f>
        <v>5165501.3704142608</v>
      </c>
      <c r="H554" s="369">
        <f>'Form 3 Revenues'!G102-'Form 4 Expenses'!H545</f>
        <v>5137144.7508515641</v>
      </c>
      <c r="I554" s="369">
        <f>'Form 3 Revenues'!H102-'Form 4 Expenses'!I545</f>
        <v>0</v>
      </c>
    </row>
    <row r="555" spans="1:9" x14ac:dyDescent="0.15">
      <c r="A555" s="156"/>
      <c r="B555" s="100"/>
      <c r="C555" s="100"/>
      <c r="D555" s="58"/>
      <c r="E555" s="208"/>
      <c r="F555" s="208"/>
      <c r="G555" s="208"/>
      <c r="H555" s="208"/>
      <c r="I555" s="208"/>
    </row>
    <row r="556" spans="1:9" x14ac:dyDescent="0.15">
      <c r="A556" s="114"/>
      <c r="B556" s="528" t="str">
        <f>'Form 1 Cover'!B21</f>
        <v>CORAL ACADEMY OF LAS VEGAS</v>
      </c>
      <c r="C556" s="488"/>
      <c r="D556" s="43"/>
      <c r="F556" s="58"/>
      <c r="I556" s="487" t="str">
        <f>"Budget Fiscal Year "&amp;TEXT('Form 1 Cover'!$D$138, "mm/dd/yy")</f>
        <v>Budget Fiscal Year 2017-2018</v>
      </c>
    </row>
    <row r="557" spans="1:9" x14ac:dyDescent="0.15">
      <c r="A557" s="100"/>
      <c r="B557" s="100"/>
      <c r="C557" s="100"/>
      <c r="D557" s="58"/>
      <c r="E557" s="119"/>
    </row>
    <row r="558" spans="1:9" x14ac:dyDescent="0.15">
      <c r="A558" s="100"/>
      <c r="B558" s="119" t="s">
        <v>468</v>
      </c>
      <c r="H558" s="30"/>
      <c r="I558" s="30">
        <f>'Form 1 Cover'!$D$147</f>
        <v>42787</v>
      </c>
    </row>
  </sheetData>
  <sheetProtection password="CC13" sheet="1" objects="1" scenarios="1"/>
  <mergeCells count="22">
    <mergeCell ref="G2:I2"/>
    <mergeCell ref="G59:I59"/>
    <mergeCell ref="G116:I116"/>
    <mergeCell ref="G172:I172"/>
    <mergeCell ref="G228:I228"/>
    <mergeCell ref="G285:I285"/>
    <mergeCell ref="B5:D5"/>
    <mergeCell ref="B62:D62"/>
    <mergeCell ref="B119:D119"/>
    <mergeCell ref="C542:D542"/>
    <mergeCell ref="G367:I367"/>
    <mergeCell ref="G420:I420"/>
    <mergeCell ref="G464:I464"/>
    <mergeCell ref="G522:I522"/>
    <mergeCell ref="C544:D544"/>
    <mergeCell ref="B467:D467"/>
    <mergeCell ref="B525:D525"/>
    <mergeCell ref="B175:D175"/>
    <mergeCell ref="B231:D231"/>
    <mergeCell ref="B288:D288"/>
    <mergeCell ref="B370:D370"/>
    <mergeCell ref="B423:D42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WhiteSpace="0" view="pageLayout" topLeftCell="A19" zoomScale="85" zoomScaleNormal="75" zoomScalePageLayoutView="75" workbookViewId="0">
      <selection sqref="A1:B1"/>
    </sheetView>
  </sheetViews>
  <sheetFormatPr baseColWidth="10" defaultColWidth="9.1640625" defaultRowHeight="14" x14ac:dyDescent="0.15"/>
  <cols>
    <col min="1" max="1" width="6" style="230" customWidth="1"/>
    <col min="2" max="2" width="30.33203125" style="38" customWidth="1"/>
    <col min="3" max="6" width="14.6640625" style="147" customWidth="1"/>
    <col min="7" max="9" width="9.1640625" style="38"/>
    <col min="10" max="10" width="5.5" style="38" customWidth="1"/>
    <col min="11" max="16384" width="9.1640625" style="38"/>
  </cols>
  <sheetData>
    <row r="1" spans="1:6" x14ac:dyDescent="0.15">
      <c r="A1" s="675" t="str">
        <f>"TENTATIVE BUDGET "&amp;TEXT('Form 1 Cover'!D138, "MM/DD/YY")</f>
        <v>TENTATIVE BUDGET 2017-2018</v>
      </c>
      <c r="B1" s="676"/>
      <c r="C1" s="115" t="s">
        <v>309</v>
      </c>
      <c r="D1" s="115" t="s">
        <v>310</v>
      </c>
      <c r="E1" s="115" t="s">
        <v>311</v>
      </c>
      <c r="F1" s="115"/>
    </row>
    <row r="2" spans="1:6" ht="57" thickBot="1" x14ac:dyDescent="0.2">
      <c r="A2" s="673" t="s">
        <v>240</v>
      </c>
      <c r="B2" s="674"/>
      <c r="C2" s="216" t="s">
        <v>241</v>
      </c>
      <c r="D2" s="216" t="s">
        <v>242</v>
      </c>
      <c r="E2" s="216" t="s">
        <v>519</v>
      </c>
      <c r="F2" s="216" t="s">
        <v>483</v>
      </c>
    </row>
    <row r="3" spans="1:6" ht="18.75" customHeight="1" x14ac:dyDescent="0.15">
      <c r="A3" s="446" t="s">
        <v>476</v>
      </c>
      <c r="B3" s="217"/>
      <c r="C3" s="127"/>
      <c r="D3" s="127"/>
      <c r="E3" s="127"/>
      <c r="F3" s="127"/>
    </row>
    <row r="4" spans="1:6" x14ac:dyDescent="0.15">
      <c r="A4" s="447">
        <v>100</v>
      </c>
      <c r="B4" s="51" t="s">
        <v>243</v>
      </c>
      <c r="C4" s="218">
        <f>'Form 4 Expenses'!G8+'Form 4 Expenses'!G15+'Form 4 Expenses'!G22+'Form 4 Expenses'!G31+'Form 4 Expenses'!G38+'Form 4 Expenses'!G45</f>
        <v>10475018.023060333</v>
      </c>
      <c r="D4" s="219">
        <f>'Form 4 Expenses'!G9+'Form 4 Expenses'!G16+'Form 4 Expenses'!G23+'Form 4 Expenses'!G32+'Form 4 Expenses'!G39+'Form 4 Expenses'!G46</f>
        <v>3073598.4939990626</v>
      </c>
      <c r="E4" s="219">
        <f>'Form 4 Expenses'!G28+'Form 4 Expenses'!G51-'Form 5 Exp Summary'!C4-'Form 5 Exp Summary'!D4</f>
        <v>5051366.4056078885</v>
      </c>
      <c r="F4" s="141">
        <f>SUM(C4:E4)</f>
        <v>18599982.922667284</v>
      </c>
    </row>
    <row r="5" spans="1:6" x14ac:dyDescent="0.15">
      <c r="A5" s="447">
        <v>200</v>
      </c>
      <c r="B5" s="51" t="s">
        <v>244</v>
      </c>
      <c r="C5" s="220">
        <f>'Form 4 Expenses'!G65+'Form 4 Expenses'!G72+'Form 4 Expenses'!G79+'Form 4 Expenses'!G88+'Form 4 Expenses'!G95+'Form 4 Expenses'!G102+'Form 4 Expenses'!G122+'Form 4 Expenses'!G129+'Form 4 Expenses'!G136</f>
        <v>327488.72756730393</v>
      </c>
      <c r="D5" s="220">
        <f>'Form 4 Expenses'!G66+'Form 4 Expenses'!G73+'Form 4 Expenses'!G80+'Form 4 Expenses'!G89+'Form 4 Expenses'!G96+'Form 4 Expenses'!G103+'Form 4 Expenses'!G123+'Form 4 Expenses'!G130+'Form 4 Expenses'!G137</f>
        <v>84734.691440226277</v>
      </c>
      <c r="E5" s="219">
        <f>'Form 4 Expenses'!G85+'Form 4 Expenses'!G108+'Form 4 Expenses'!G142-'Form 5 Exp Summary'!C5-'Form 5 Exp Summary'!D5</f>
        <v>74920.419999999984</v>
      </c>
      <c r="F5" s="141">
        <f t="shared" ref="F5:F11" si="0">SUM(C5:E5)</f>
        <v>487143.83900753019</v>
      </c>
    </row>
    <row r="6" spans="1:6" x14ac:dyDescent="0.15">
      <c r="A6" s="447">
        <v>300</v>
      </c>
      <c r="B6" s="51" t="s">
        <v>245</v>
      </c>
      <c r="C6" s="220">
        <f>'Form 4 Expenses'!G145+'Form 4 Expenses'!G152+'Form 4 Expenses'!G159+'Form 4 Expenses'!G178+'Form 4 Expenses'!G185+'Form 4 Expenses'!G192</f>
        <v>0</v>
      </c>
      <c r="D6" s="220">
        <f>'Form 4 Expenses'!G146+'Form 4 Expenses'!G153+'Form 4 Expenses'!G160+'Form 4 Expenses'!G179+'Form 4 Expenses'!G186+'Form 4 Expenses'!G193</f>
        <v>0</v>
      </c>
      <c r="E6" s="219">
        <f>'Form 4 Expenses'!G165+'Form 4 Expenses'!G198-'Form 5 Exp Summary'!C6-'Form 5 Exp Summary'!D6</f>
        <v>0</v>
      </c>
      <c r="F6" s="141">
        <f t="shared" si="0"/>
        <v>0</v>
      </c>
    </row>
    <row r="7" spans="1:6" x14ac:dyDescent="0.15">
      <c r="A7" s="447">
        <v>400</v>
      </c>
      <c r="B7" s="51" t="s">
        <v>246</v>
      </c>
      <c r="C7" s="220">
        <f>'Form 4 Expenses'!G201+'Form 4 Expenses'!G208+'Form 4 Expenses'!G215+'Form 4 Expenses'!G257+'Form 4 Expenses'!G264+'Form 4 Expenses'!G271+'Form 4 Expenses'!G291+'Form 4 Expenses'!G298+'Form 4 Expenses'!G305</f>
        <v>0</v>
      </c>
      <c r="D7" s="220">
        <f>'Form 4 Expenses'!G202+'Form 4 Expenses'!G209+'Form 4 Expenses'!G216+'Form 4 Expenses'!G258+'Form 4 Expenses'!G265+'Form 4 Expenses'!G272+'Form 4 Expenses'!G292+'Form 4 Expenses'!G299+'Form 4 Expenses'!G306</f>
        <v>0</v>
      </c>
      <c r="E7" s="219">
        <f>'Form 4 Expenses'!G221+'Form 4 Expenses'!G277+'Form 4 Expenses'!G311-'Form 5 Exp Summary'!C7-'Form 5 Exp Summary'!D7</f>
        <v>0</v>
      </c>
      <c r="F7" s="141">
        <f t="shared" si="0"/>
        <v>0</v>
      </c>
    </row>
    <row r="8" spans="1:6" x14ac:dyDescent="0.15">
      <c r="A8" s="447">
        <v>500</v>
      </c>
      <c r="B8" s="51" t="s">
        <v>247</v>
      </c>
      <c r="C8" s="221"/>
      <c r="D8" s="221"/>
      <c r="E8" s="222"/>
      <c r="F8" s="141">
        <f t="shared" si="0"/>
        <v>0</v>
      </c>
    </row>
    <row r="9" spans="1:6" x14ac:dyDescent="0.15">
      <c r="A9" s="447">
        <v>600</v>
      </c>
      <c r="B9" s="51" t="s">
        <v>199</v>
      </c>
      <c r="C9" s="221"/>
      <c r="D9" s="221"/>
      <c r="E9" s="222"/>
      <c r="F9" s="141">
        <f t="shared" si="0"/>
        <v>0</v>
      </c>
    </row>
    <row r="10" spans="1:6" x14ac:dyDescent="0.15">
      <c r="A10" s="447">
        <v>800</v>
      </c>
      <c r="B10" s="51" t="s">
        <v>248</v>
      </c>
      <c r="C10" s="220">
        <f>'Form 4 Expenses'!G318+'Form 4 Expenses'!G325+'Form 4 Expenses'!G332</f>
        <v>0</v>
      </c>
      <c r="D10" s="220">
        <f>'Form 4 Expenses'!G319+'Form 4 Expenses'!G326+'Form 4 Expenses'!G333</f>
        <v>0</v>
      </c>
      <c r="E10" s="219">
        <f>'Form 4 Expenses'!G338-'Form 5 Exp Summary'!C10-'Form 5 Exp Summary'!D10</f>
        <v>0</v>
      </c>
      <c r="F10" s="141">
        <f t="shared" si="0"/>
        <v>0</v>
      </c>
    </row>
    <row r="11" spans="1:6" x14ac:dyDescent="0.15">
      <c r="A11" s="447">
        <v>900</v>
      </c>
      <c r="B11" s="51" t="s">
        <v>478</v>
      </c>
      <c r="C11" s="220">
        <f>'Form 4 Expenses'!G341+'Form 4 Expenses'!G348+'Form 4 Expenses'!G355</f>
        <v>0</v>
      </c>
      <c r="D11" s="220">
        <f>'Form 4 Expenses'!G342+'Form 4 Expenses'!G349+'Form 4 Expenses'!G356</f>
        <v>0</v>
      </c>
      <c r="E11" s="219">
        <f>'Form 4 Expenses'!G361-'Form 5 Exp Summary'!C11-'Form 5 Exp Summary'!D11</f>
        <v>0</v>
      </c>
      <c r="F11" s="141">
        <f t="shared" si="0"/>
        <v>0</v>
      </c>
    </row>
    <row r="12" spans="1:6" x14ac:dyDescent="0.15">
      <c r="A12" s="447" t="s">
        <v>477</v>
      </c>
      <c r="B12" s="51"/>
      <c r="C12" s="220">
        <f>SUM(C4:C11)</f>
        <v>10802506.750627637</v>
      </c>
      <c r="D12" s="220">
        <f>SUM(D4:D11)</f>
        <v>3158333.1854392886</v>
      </c>
      <c r="E12" s="220">
        <f>SUM(E4:E11)</f>
        <v>5126286.8256078884</v>
      </c>
      <c r="F12" s="218">
        <f>SUM(F4:F11)</f>
        <v>19087126.761674814</v>
      </c>
    </row>
    <row r="13" spans="1:6" x14ac:dyDescent="0.15">
      <c r="A13" s="447"/>
      <c r="B13" s="223"/>
      <c r="C13" s="224"/>
      <c r="D13" s="224"/>
      <c r="E13" s="224"/>
      <c r="F13" s="448"/>
    </row>
    <row r="14" spans="1:6" x14ac:dyDescent="0.15">
      <c r="A14" s="449" t="s">
        <v>303</v>
      </c>
      <c r="B14" s="51" t="s">
        <v>249</v>
      </c>
      <c r="C14" s="225"/>
      <c r="D14" s="225"/>
      <c r="E14" s="225"/>
      <c r="F14" s="142"/>
    </row>
    <row r="15" spans="1:6" x14ac:dyDescent="0.15">
      <c r="A15" s="447">
        <v>2000</v>
      </c>
      <c r="B15" s="51" t="s">
        <v>302</v>
      </c>
      <c r="C15" s="220">
        <f>'Form 4 Expenses'!G373+'Form 4 Expenses'!G381+'Form 4 Expenses'!G389+'Form 4 Expenses'!G397+'Form 4 Expenses'!G405+'Form 4 Expenses'!G425+'Form 4 Expenses'!G433+'Form 4 Expenses'!G441</f>
        <v>0</v>
      </c>
      <c r="D15" s="220">
        <f>'Form 4 Expenses'!G374+'Form 4 Expenses'!G382+'Form 4 Expenses'!G390+'Form 4 Expenses'!G398+'Form 4 Expenses'!G406+'Form 4 Expenses'!G426+'Form 4 Expenses'!G434+'Form 4 Expenses'!G442</f>
        <v>0</v>
      </c>
      <c r="E15" s="220">
        <f>'Form 4 Expenses'!G448-'Form 5 Exp Summary'!C15-'Form 5 Exp Summary'!D15</f>
        <v>0</v>
      </c>
      <c r="F15" s="141">
        <f>SUM(C15:E15)</f>
        <v>0</v>
      </c>
    </row>
    <row r="16" spans="1:6" x14ac:dyDescent="0.15">
      <c r="A16" s="447">
        <v>3100</v>
      </c>
      <c r="B16" s="51" t="s">
        <v>253</v>
      </c>
      <c r="C16" s="220">
        <f>'Form 4 Expenses'!G450</f>
        <v>107384.15</v>
      </c>
      <c r="D16" s="220">
        <f>'Form 4 Expenses'!G451</f>
        <v>8998.7917699999998</v>
      </c>
      <c r="E16" s="220">
        <f>'Form 4 Expenses'!G456-C16-D16</f>
        <v>0</v>
      </c>
      <c r="F16" s="141">
        <f>SUM(C16:E16)</f>
        <v>116382.94176999999</v>
      </c>
    </row>
    <row r="17" spans="1:6" ht="28" x14ac:dyDescent="0.15">
      <c r="A17" s="450">
        <v>4000</v>
      </c>
      <c r="B17" s="117" t="s">
        <v>250</v>
      </c>
      <c r="C17" s="221"/>
      <c r="D17" s="221"/>
      <c r="E17" s="220">
        <f>'Form 4 Expenses'!G542</f>
        <v>200000</v>
      </c>
      <c r="F17" s="141">
        <f>SUM(C17:E17)</f>
        <v>200000</v>
      </c>
    </row>
    <row r="18" spans="1:6" x14ac:dyDescent="0.15">
      <c r="A18" s="447">
        <v>5000</v>
      </c>
      <c r="B18" s="51" t="s">
        <v>255</v>
      </c>
      <c r="C18" s="221"/>
      <c r="D18" s="221"/>
      <c r="E18" s="220">
        <f>'Form 4 Expenses'!G543</f>
        <v>633668.75</v>
      </c>
      <c r="F18" s="141">
        <f>SUM(C18:E18)</f>
        <v>633668.75</v>
      </c>
    </row>
    <row r="19" spans="1:6" x14ac:dyDescent="0.15">
      <c r="A19" s="447">
        <v>6300</v>
      </c>
      <c r="B19" s="51" t="s">
        <v>251</v>
      </c>
      <c r="C19" s="221"/>
      <c r="D19" s="221"/>
      <c r="E19" s="221"/>
      <c r="F19" s="220">
        <f>'Form 4 Expenses'!G546</f>
        <v>65463.37041425705</v>
      </c>
    </row>
    <row r="20" spans="1:6" ht="18" customHeight="1" x14ac:dyDescent="0.15">
      <c r="A20" s="447">
        <v>8000</v>
      </c>
      <c r="B20" s="226" t="s">
        <v>252</v>
      </c>
      <c r="C20" s="221"/>
      <c r="D20" s="221"/>
      <c r="E20" s="221"/>
      <c r="F20" s="220">
        <f>'Form 4 Expenses'!G548+'Form 4 Expenses'!G549</f>
        <v>5136420.8900000006</v>
      </c>
    </row>
    <row r="21" spans="1:6" ht="20.25" customHeight="1" thickBot="1" x14ac:dyDescent="0.2">
      <c r="A21" s="451" t="s">
        <v>479</v>
      </c>
      <c r="B21" s="227"/>
      <c r="C21" s="228">
        <f>SUM(C15:C20)</f>
        <v>107384.15</v>
      </c>
      <c r="D21" s="228">
        <f>SUM(D15:D20)</f>
        <v>8998.7917699999998</v>
      </c>
      <c r="E21" s="228">
        <f>SUM(E15:E20)</f>
        <v>833668.75</v>
      </c>
      <c r="F21" s="228">
        <f>SUM(F15:F20)</f>
        <v>6151935.952184258</v>
      </c>
    </row>
    <row r="22" spans="1:6" ht="18.75" customHeight="1" thickBot="1" x14ac:dyDescent="0.2">
      <c r="A22" s="456" t="s">
        <v>521</v>
      </c>
      <c r="B22" s="457"/>
      <c r="C22" s="229">
        <f>C12+C21</f>
        <v>10909890.900627637</v>
      </c>
      <c r="D22" s="229">
        <f>D12+D21</f>
        <v>3167331.9772092886</v>
      </c>
      <c r="E22" s="229">
        <f>E12+E21</f>
        <v>5959955.5756078884</v>
      </c>
      <c r="F22" s="229">
        <f>F12+F21</f>
        <v>25239062.713859074</v>
      </c>
    </row>
    <row r="23" spans="1:6" x14ac:dyDescent="0.15">
      <c r="A23" s="458"/>
      <c r="B23" s="96"/>
      <c r="C23" s="166"/>
      <c r="D23" s="166"/>
      <c r="E23" s="166"/>
      <c r="F23" s="165"/>
    </row>
    <row r="24" spans="1:6" x14ac:dyDescent="0.15">
      <c r="A24" s="677" t="str">
        <f>"FINAL BUDGET "&amp;TEXT('Form 1 Cover'!D138, "MM/DD/YY")</f>
        <v>FINAL BUDGET 2017-2018</v>
      </c>
      <c r="B24" s="678"/>
      <c r="C24" s="389" t="s">
        <v>309</v>
      </c>
      <c r="D24" s="115" t="s">
        <v>310</v>
      </c>
      <c r="E24" s="115" t="s">
        <v>311</v>
      </c>
      <c r="F24" s="115"/>
    </row>
    <row r="25" spans="1:6" ht="57" thickBot="1" x14ac:dyDescent="0.2">
      <c r="A25" s="673" t="s">
        <v>240</v>
      </c>
      <c r="B25" s="674"/>
      <c r="C25" s="216" t="s">
        <v>241</v>
      </c>
      <c r="D25" s="216" t="s">
        <v>242</v>
      </c>
      <c r="E25" s="216" t="s">
        <v>519</v>
      </c>
      <c r="F25" s="216" t="s">
        <v>483</v>
      </c>
    </row>
    <row r="26" spans="1:6" x14ac:dyDescent="0.15">
      <c r="A26" s="446" t="s">
        <v>476</v>
      </c>
      <c r="B26" s="217"/>
      <c r="C26" s="127"/>
      <c r="D26" s="127"/>
      <c r="E26" s="127"/>
      <c r="F26" s="127"/>
    </row>
    <row r="27" spans="1:6" x14ac:dyDescent="0.15">
      <c r="A27" s="447">
        <v>100</v>
      </c>
      <c r="B27" s="51" t="s">
        <v>243</v>
      </c>
      <c r="C27" s="231">
        <f>'Form 4 Expenses'!H8+'Form 4 Expenses'!H15+'Form 4 Expenses'!H22+'Form 4 Expenses'!H31+'Form 4 Expenses'!H38+'Form 4 Expenses'!H45</f>
        <v>10197081.07423564</v>
      </c>
      <c r="D27" s="231">
        <f>'Form 4 Expenses'!H9+'Form 4 Expenses'!H16+'Form 4 Expenses'!H23+'Form 4 Expenses'!H32+'Form 4 Expenses'!H39+'Form 4 Expenses'!H46</f>
        <v>3057217.3059094204</v>
      </c>
      <c r="E27" s="232">
        <f>'Form 4 Expenses'!H28+'Form 4 Expenses'!H51-'Form 5 Exp Summary'!C27-'Form 5 Exp Summary'!D27</f>
        <v>4303761.9100000011</v>
      </c>
      <c r="F27" s="452">
        <f>SUM(C27:E27)</f>
        <v>17558060.290145062</v>
      </c>
    </row>
    <row r="28" spans="1:6" x14ac:dyDescent="0.15">
      <c r="A28" s="447">
        <v>200</v>
      </c>
      <c r="B28" s="51" t="s">
        <v>244</v>
      </c>
      <c r="C28" s="233">
        <f>'Form 4 Expenses'!H65+'Form 4 Expenses'!H72+'Form 4 Expenses'!H79+'Form 4 Expenses'!H88+'Form 4 Expenses'!H95+'Form 4 Expenses'!H102+'Form 4 Expenses'!H122+'Form 4 Expenses'!H129+'Form 4 Expenses'!H136</f>
        <v>311909.06007237447</v>
      </c>
      <c r="D28" s="233">
        <f>'Form 4 Expenses'!H66+'Form 4 Expenses'!H73+'Form 4 Expenses'!H80+'Form 4 Expenses'!H89+'Form 4 Expenses'!H96+'Form 4 Expenses'!H103+'Form 4 Expenses'!H123+'Form 4 Expenses'!H130+'Form 4 Expenses'!H137</f>
        <v>82663.141020072071</v>
      </c>
      <c r="E28" s="233">
        <f>'Form 4 Expenses'!H85+'Form 4 Expenses'!H108+'Form 4 Expenses'!H142-'Form 5 Exp Summary'!C28-'Form 5 Exp Summary'!D28</f>
        <v>184840.84</v>
      </c>
      <c r="F28" s="452">
        <f t="shared" ref="F28:F34" si="1">SUM(C28:E28)</f>
        <v>579413.04109244654</v>
      </c>
    </row>
    <row r="29" spans="1:6" x14ac:dyDescent="0.15">
      <c r="A29" s="447">
        <v>300</v>
      </c>
      <c r="B29" s="51" t="s">
        <v>245</v>
      </c>
      <c r="C29" s="233">
        <f>'Form 4 Expenses'!H145+'Form 4 Expenses'!H152+'Form 4 Expenses'!H159+'Form 4 Expenses'!H178+'Form 4 Expenses'!H185+'Form 4 Expenses'!H192</f>
        <v>0</v>
      </c>
      <c r="D29" s="233">
        <f>'Form 4 Expenses'!H146+'Form 4 Expenses'!H153+'Form 4 Expenses'!H160+'Form 4 Expenses'!H179+'Form 4 Expenses'!H186+'Form 4 Expenses'!H193</f>
        <v>0</v>
      </c>
      <c r="E29" s="233">
        <f>'Form 4 Expenses'!H165+'Form 4 Expenses'!H198-'Form 5 Exp Summary'!C29-'Form 5 Exp Summary'!D29</f>
        <v>0</v>
      </c>
      <c r="F29" s="452">
        <f t="shared" si="1"/>
        <v>0</v>
      </c>
    </row>
    <row r="30" spans="1:6" x14ac:dyDescent="0.15">
      <c r="A30" s="447">
        <v>400</v>
      </c>
      <c r="B30" s="51" t="s">
        <v>246</v>
      </c>
      <c r="C30" s="233">
        <f>'Form 4 Expenses'!H201+'Form 4 Expenses'!H208+'Form 4 Expenses'!H215+'Form 4 Expenses'!H257+'Form 4 Expenses'!H264+'Form 4 Expenses'!H271+'Form 4 Expenses'!H291+'Form 4 Expenses'!H298+'Form 4 Expenses'!H305</f>
        <v>0</v>
      </c>
      <c r="D30" s="233">
        <f>'Form 4 Expenses'!H202+'Form 4 Expenses'!H209+'Form 4 Expenses'!H216+'Form 4 Expenses'!H258+'Form 4 Expenses'!H265+'Form 4 Expenses'!H272+'Form 4 Expenses'!H292+'Form 4 Expenses'!H299+'Form 4 Expenses'!H306</f>
        <v>0</v>
      </c>
      <c r="E30" s="233">
        <f>'Form 4 Expenses'!H221+'Form 4 Expenses'!H277+'Form 4 Expenses'!H311-'Form 5 Exp Summary'!C30-'Form 5 Exp Summary'!D30</f>
        <v>0</v>
      </c>
      <c r="F30" s="452">
        <f t="shared" si="1"/>
        <v>0</v>
      </c>
    </row>
    <row r="31" spans="1:6" x14ac:dyDescent="0.15">
      <c r="A31" s="447">
        <v>500</v>
      </c>
      <c r="B31" s="51" t="s">
        <v>247</v>
      </c>
      <c r="C31" s="234">
        <v>0</v>
      </c>
      <c r="D31" s="234">
        <v>0</v>
      </c>
      <c r="E31" s="234">
        <v>0</v>
      </c>
      <c r="F31" s="452">
        <f t="shared" si="1"/>
        <v>0</v>
      </c>
    </row>
    <row r="32" spans="1:6" x14ac:dyDescent="0.15">
      <c r="A32" s="447">
        <v>600</v>
      </c>
      <c r="B32" s="51" t="s">
        <v>199</v>
      </c>
      <c r="C32" s="234">
        <v>0</v>
      </c>
      <c r="D32" s="234">
        <v>0</v>
      </c>
      <c r="E32" s="234">
        <v>0</v>
      </c>
      <c r="F32" s="452">
        <f t="shared" si="1"/>
        <v>0</v>
      </c>
    </row>
    <row r="33" spans="1:6" x14ac:dyDescent="0.15">
      <c r="A33" s="447">
        <v>800</v>
      </c>
      <c r="B33" s="51" t="s">
        <v>248</v>
      </c>
      <c r="C33" s="233">
        <f>'Form 4 Expenses'!H318+'Form 4 Expenses'!H325+'Form 4 Expenses'!H332</f>
        <v>0</v>
      </c>
      <c r="D33" s="233">
        <f>'Form 4 Expenses'!H319+'Form 4 Expenses'!H326+'Form 4 Expenses'!H333</f>
        <v>0</v>
      </c>
      <c r="E33" s="233">
        <f>'Form 4 Expenses'!H338-'Form 5 Exp Summary'!C33-'Form 5 Exp Summary'!D33</f>
        <v>0</v>
      </c>
      <c r="F33" s="452">
        <f t="shared" si="1"/>
        <v>0</v>
      </c>
    </row>
    <row r="34" spans="1:6" x14ac:dyDescent="0.15">
      <c r="A34" s="447">
        <v>900</v>
      </c>
      <c r="B34" s="51" t="s">
        <v>478</v>
      </c>
      <c r="C34" s="235">
        <f>'Form 4 Expenses'!H341+'Form 4 Expenses'!H348+'Form 4 Expenses'!H355</f>
        <v>0</v>
      </c>
      <c r="D34" s="233">
        <f>'Form 4 Expenses'!H342+'Form 4 Expenses'!H349+'Form 4 Expenses'!H356</f>
        <v>0</v>
      </c>
      <c r="E34" s="233">
        <f>'Form 4 Expenses'!H361-'Form 5 Exp Summary'!C34-'Form 5 Exp Summary'!D34</f>
        <v>0</v>
      </c>
      <c r="F34" s="452">
        <f t="shared" si="1"/>
        <v>0</v>
      </c>
    </row>
    <row r="35" spans="1:6" x14ac:dyDescent="0.15">
      <c r="A35" s="447" t="s">
        <v>477</v>
      </c>
      <c r="B35" s="51"/>
      <c r="C35" s="220">
        <f>SUM(C27:C34)</f>
        <v>10508990.134308014</v>
      </c>
      <c r="D35" s="220">
        <f>SUM(D27:D34)</f>
        <v>3139880.4469294925</v>
      </c>
      <c r="E35" s="220">
        <f>SUM(E27:E34)</f>
        <v>4488602.7500000009</v>
      </c>
      <c r="F35" s="218">
        <f>SUM(F27:F34)</f>
        <v>18137473.33123751</v>
      </c>
    </row>
    <row r="36" spans="1:6" x14ac:dyDescent="0.15">
      <c r="A36" s="447"/>
      <c r="B36" s="223"/>
      <c r="C36" s="224"/>
      <c r="D36" s="224"/>
      <c r="E36" s="224"/>
      <c r="F36" s="448"/>
    </row>
    <row r="37" spans="1:6" x14ac:dyDescent="0.15">
      <c r="A37" s="449" t="s">
        <v>303</v>
      </c>
      <c r="B37" s="51" t="s">
        <v>249</v>
      </c>
      <c r="C37" s="225"/>
      <c r="D37" s="225"/>
      <c r="E37" s="225"/>
      <c r="F37" s="142"/>
    </row>
    <row r="38" spans="1:6" x14ac:dyDescent="0.15">
      <c r="A38" s="447">
        <v>2000</v>
      </c>
      <c r="B38" s="51" t="s">
        <v>302</v>
      </c>
      <c r="C38" s="220">
        <f>'Form 4 Expenses'!H373+'Form 4 Expenses'!H381+'Form 4 Expenses'!H389+'Form 4 Expenses'!H397+'Form 4 Expenses'!H405+'Form 4 Expenses'!H425+'Form 4 Expenses'!H433+'Form 4 Expenses'!H441</f>
        <v>0</v>
      </c>
      <c r="D38" s="220">
        <f>'Form 4 Expenses'!H374+'Form 4 Expenses'!H382+'Form 4 Expenses'!H390+'Form 4 Expenses'!H398+'Form 4 Expenses'!H406+'Form 4 Expenses'!H426+'Form 4 Expenses'!H434+'Form 4 Expenses'!H442</f>
        <v>0</v>
      </c>
      <c r="E38" s="220">
        <f>'Form 4 Expenses'!H448-'Form 5 Exp Summary'!C38-'Form 5 Exp Summary'!D38</f>
        <v>0</v>
      </c>
      <c r="F38" s="141">
        <f>SUM(C38:E38)</f>
        <v>0</v>
      </c>
    </row>
    <row r="39" spans="1:6" x14ac:dyDescent="0.15">
      <c r="A39" s="447">
        <v>3100</v>
      </c>
      <c r="B39" s="51" t="s">
        <v>253</v>
      </c>
      <c r="C39" s="220">
        <f>'Form 4 Expenses'!H450</f>
        <v>107384.15</v>
      </c>
      <c r="D39" s="220">
        <f>'Form 4 Expenses'!H451</f>
        <v>8998.7917699999998</v>
      </c>
      <c r="E39" s="220">
        <f>'Form 4 Expenses'!H456-'Form 5 Exp Summary'!C39-'Form 5 Exp Summary'!D39</f>
        <v>77999.999999999985</v>
      </c>
      <c r="F39" s="141">
        <f>SUM(C39:E39)</f>
        <v>194382.94176999998</v>
      </c>
    </row>
    <row r="40" spans="1:6" ht="28" x14ac:dyDescent="0.15">
      <c r="A40" s="450">
        <v>4000</v>
      </c>
      <c r="B40" s="117" t="s">
        <v>250</v>
      </c>
      <c r="C40" s="221"/>
      <c r="D40" s="221"/>
      <c r="E40" s="220">
        <f>'Form 4 Expenses'!H542</f>
        <v>200000</v>
      </c>
      <c r="F40" s="141">
        <f>SUM(C40:E40)</f>
        <v>200000</v>
      </c>
    </row>
    <row r="41" spans="1:6" x14ac:dyDescent="0.15">
      <c r="A41" s="447">
        <v>5000</v>
      </c>
      <c r="B41" s="51" t="s">
        <v>255</v>
      </c>
      <c r="C41" s="221"/>
      <c r="D41" s="221"/>
      <c r="E41" s="220">
        <f>'Form 4 Expenses'!H543</f>
        <v>1603678.8</v>
      </c>
      <c r="F41" s="141">
        <f>SUM(C41:E41)</f>
        <v>1603678.8</v>
      </c>
    </row>
    <row r="42" spans="1:6" x14ac:dyDescent="0.15">
      <c r="A42" s="447">
        <v>6300</v>
      </c>
      <c r="B42" s="51" t="s">
        <v>251</v>
      </c>
      <c r="C42" s="221"/>
      <c r="D42" s="221"/>
      <c r="E42" s="221"/>
      <c r="F42" s="220">
        <f>'Form 4 Expenses'!H546</f>
        <v>42502.690880507231</v>
      </c>
    </row>
    <row r="43" spans="1:6" ht="19.5" customHeight="1" x14ac:dyDescent="0.15">
      <c r="A43" s="447">
        <v>8000</v>
      </c>
      <c r="B43" s="226" t="s">
        <v>252</v>
      </c>
      <c r="C43" s="221"/>
      <c r="D43" s="221"/>
      <c r="E43" s="221"/>
      <c r="F43" s="220">
        <f>'Form 4 Expenses'!H548+'Form 4 Expenses'!H549</f>
        <v>5136420.8900000006</v>
      </c>
    </row>
    <row r="44" spans="1:6" ht="15" thickBot="1" x14ac:dyDescent="0.2">
      <c r="A44" s="451" t="s">
        <v>479</v>
      </c>
      <c r="B44" s="227"/>
      <c r="C44" s="228">
        <f>SUM(C38:C43)</f>
        <v>107384.15</v>
      </c>
      <c r="D44" s="228">
        <f>SUM(D38:D43)</f>
        <v>8998.7917699999998</v>
      </c>
      <c r="E44" s="228">
        <f>SUM(E38:E43)</f>
        <v>1881678.8</v>
      </c>
      <c r="F44" s="228">
        <f>SUM(F38:F43)</f>
        <v>7176985.322650508</v>
      </c>
    </row>
    <row r="45" spans="1:6" ht="15" thickBot="1" x14ac:dyDescent="0.2">
      <c r="A45" s="453" t="s">
        <v>520</v>
      </c>
      <c r="B45" s="454"/>
      <c r="C45" s="455">
        <f>C35+C44</f>
        <v>10616374.284308014</v>
      </c>
      <c r="D45" s="455">
        <f>D35+D44</f>
        <v>3148879.2386994925</v>
      </c>
      <c r="E45" s="455">
        <f>E35+E44</f>
        <v>6370281.5500000007</v>
      </c>
      <c r="F45" s="455">
        <f>F35+F44</f>
        <v>25314458.653888017</v>
      </c>
    </row>
    <row r="46" spans="1:6" ht="12.75" customHeight="1" thickTop="1" x14ac:dyDescent="0.15">
      <c r="A46" s="459"/>
      <c r="B46" s="58"/>
      <c r="C46" s="166"/>
      <c r="D46" s="166"/>
      <c r="E46" s="166"/>
      <c r="F46" s="166"/>
    </row>
    <row r="47" spans="1:6" x14ac:dyDescent="0.15">
      <c r="A47" s="100"/>
      <c r="B47" s="134" t="str">
        <f>'Form 1 Cover'!B21</f>
        <v>CORAL ACADEMY OF LAS VEGAS</v>
      </c>
      <c r="C47" s="38"/>
      <c r="D47" s="58"/>
      <c r="E47" s="3" t="str">
        <f>"Budget Fiscal Year "&amp;TEXT('Form 1 Cover'!$D$138, "mm/dd/yy")</f>
        <v>Budget Fiscal Year 2017-2018</v>
      </c>
      <c r="F47" s="38"/>
    </row>
    <row r="48" spans="1:6" x14ac:dyDescent="0.15">
      <c r="A48" s="100"/>
      <c r="B48" s="100"/>
      <c r="C48" s="119"/>
      <c r="D48" s="38"/>
      <c r="E48" s="38"/>
      <c r="F48" s="38"/>
    </row>
    <row r="49" spans="1:6" x14ac:dyDescent="0.15">
      <c r="A49" s="100"/>
      <c r="B49" s="119" t="s">
        <v>522</v>
      </c>
      <c r="C49" s="38" t="s">
        <v>523</v>
      </c>
      <c r="D49" s="38"/>
      <c r="E49" s="38"/>
      <c r="F49" s="2">
        <f>'Form 1 Cover'!$D$147</f>
        <v>42787</v>
      </c>
    </row>
    <row r="50" spans="1:6" x14ac:dyDescent="0.15">
      <c r="A50" s="100"/>
      <c r="B50" s="119"/>
      <c r="C50" s="38"/>
      <c r="D50" s="38"/>
      <c r="E50" s="38"/>
      <c r="F50" s="2"/>
    </row>
    <row r="51" spans="1:6" x14ac:dyDescent="0.15">
      <c r="A51" s="675" t="str">
        <f>"FINAL AMENDED BUDGET "&amp;TEXT('Form 1 Cover'!G131, "MM/DD/YY")</f>
        <v>FINAL AMENDED BUDGET - Estimated</v>
      </c>
      <c r="B51" s="679"/>
      <c r="C51" s="389" t="s">
        <v>309</v>
      </c>
      <c r="D51" s="115" t="s">
        <v>310</v>
      </c>
      <c r="E51" s="115" t="s">
        <v>311</v>
      </c>
      <c r="F51" s="115"/>
    </row>
    <row r="52" spans="1:6" ht="56" x14ac:dyDescent="0.15">
      <c r="A52" s="671" t="s">
        <v>240</v>
      </c>
      <c r="B52" s="672"/>
      <c r="C52" s="492" t="s">
        <v>241</v>
      </c>
      <c r="D52" s="492" t="s">
        <v>242</v>
      </c>
      <c r="E52" s="492" t="s">
        <v>519</v>
      </c>
      <c r="F52" s="492" t="s">
        <v>483</v>
      </c>
    </row>
    <row r="53" spans="1:6" x14ac:dyDescent="0.15">
      <c r="A53" s="491" t="s">
        <v>476</v>
      </c>
      <c r="B53" s="51"/>
      <c r="C53" s="127"/>
      <c r="D53" s="127"/>
      <c r="E53" s="127"/>
      <c r="F53" s="127"/>
    </row>
    <row r="54" spans="1:6" x14ac:dyDescent="0.15">
      <c r="A54" s="447">
        <v>100</v>
      </c>
      <c r="B54" s="51" t="s">
        <v>243</v>
      </c>
      <c r="C54" s="231">
        <f>'Form 4 Expenses'!I8+'Form 4 Expenses'!I15+'Form 4 Expenses'!I22+'Form 4 Expenses'!I31+'Form 4 Expenses'!I38+'Form 4 Expenses'!I45</f>
        <v>0</v>
      </c>
      <c r="D54" s="231">
        <f>'Form 4 Expenses'!I9+'Form 4 Expenses'!I16+'Form 4 Expenses'!I23+'Form 4 Expenses'!I32+'Form 4 Expenses'!I39+'Form 4 Expenses'!I46</f>
        <v>0</v>
      </c>
      <c r="E54" s="232">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452">
        <f>SUM(C54:E54)</f>
        <v>0</v>
      </c>
    </row>
    <row r="55" spans="1:6" x14ac:dyDescent="0.15">
      <c r="A55" s="447">
        <v>200</v>
      </c>
      <c r="B55" s="51" t="s">
        <v>244</v>
      </c>
      <c r="C55" s="233">
        <f>'Form 4 Expenses'!I65+'Form 4 Expenses'!I72+'Form 4 Expenses'!I79+'Form 4 Expenses'!I88+'Form 4 Expenses'!I95+'Form 4 Expenses'!I102+'Form 4 Expenses'!I122+'Form 4 Expenses'!I129+'Form 4 Expenses'!I136</f>
        <v>0</v>
      </c>
      <c r="D55" s="233">
        <f>'Form 4 Expenses'!I66+'Form 4 Expenses'!I73+'Form 4 Expenses'!I80+'Form 4 Expenses'!I89+'Form 4 Expenses'!I96+'Form 4 Expenses'!I103+'Form 4 Expenses'!I123+'Form 4 Expenses'!I130+'Form 4 Expenses'!I137</f>
        <v>0</v>
      </c>
      <c r="E55" s="233">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452">
        <f t="shared" ref="F55:F61" si="2">SUM(C55:E55)</f>
        <v>0</v>
      </c>
    </row>
    <row r="56" spans="1:6" x14ac:dyDescent="0.15">
      <c r="A56" s="447">
        <v>300</v>
      </c>
      <c r="B56" s="51" t="s">
        <v>245</v>
      </c>
      <c r="C56" s="233">
        <f>'Form 4 Expenses'!I145+'Form 4 Expenses'!I152+'Form 4 Expenses'!I159+'Form 4 Expenses'!I178+'Form 4 Expenses'!I185+'Form 4 Expenses'!I192</f>
        <v>0</v>
      </c>
      <c r="D56" s="233">
        <f>'Form 4 Expenses'!I146+'Form 4 Expenses'!I153+'Form 4 Expenses'!I160+'Form 4 Expenses'!I179+'Form 4 Expenses'!I186+'Form 4 Expenses'!I193</f>
        <v>0</v>
      </c>
      <c r="E56" s="233">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452">
        <f t="shared" si="2"/>
        <v>0</v>
      </c>
    </row>
    <row r="57" spans="1:6" x14ac:dyDescent="0.15">
      <c r="A57" s="447">
        <v>400</v>
      </c>
      <c r="B57" s="51" t="s">
        <v>246</v>
      </c>
      <c r="C57" s="233">
        <f>'Form 4 Expenses'!I201+'Form 4 Expenses'!I208+'Form 4 Expenses'!I215+'Form 4 Expenses'!I257+'Form 4 Expenses'!I264+'Form 4 Expenses'!I271+'Form 4 Expenses'!I291+'Form 4 Expenses'!I298+'Form 4 Expenses'!I305</f>
        <v>0</v>
      </c>
      <c r="D57" s="233">
        <f>'Form 4 Expenses'!I202+'Form 4 Expenses'!I209+'Form 4 Expenses'!I216+'Form 4 Expenses'!I258+'Form 4 Expenses'!I265+'Form 4 Expenses'!I272+'Form 4 Expenses'!I292+'Form 4 Expenses'!I299+'Form 4 Expenses'!I306</f>
        <v>0</v>
      </c>
      <c r="E57" s="233">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452">
        <f t="shared" si="2"/>
        <v>0</v>
      </c>
    </row>
    <row r="58" spans="1:6" x14ac:dyDescent="0.15">
      <c r="A58" s="447">
        <v>500</v>
      </c>
      <c r="B58" s="51" t="s">
        <v>247</v>
      </c>
      <c r="C58" s="234">
        <v>0</v>
      </c>
      <c r="D58" s="234">
        <v>0</v>
      </c>
      <c r="E58" s="234">
        <v>0</v>
      </c>
      <c r="F58" s="452">
        <f t="shared" si="2"/>
        <v>0</v>
      </c>
    </row>
    <row r="59" spans="1:6" x14ac:dyDescent="0.15">
      <c r="A59" s="447">
        <v>600</v>
      </c>
      <c r="B59" s="51" t="s">
        <v>199</v>
      </c>
      <c r="C59" s="234">
        <v>0</v>
      </c>
      <c r="D59" s="234">
        <v>0</v>
      </c>
      <c r="E59" s="234">
        <v>0</v>
      </c>
      <c r="F59" s="452">
        <f t="shared" si="2"/>
        <v>0</v>
      </c>
    </row>
    <row r="60" spans="1:6" x14ac:dyDescent="0.15">
      <c r="A60" s="447">
        <v>800</v>
      </c>
      <c r="B60" s="51" t="s">
        <v>248</v>
      </c>
      <c r="C60" s="233">
        <f>'Form 4 Expenses'!I318+'Form 4 Expenses'!I325+'Form 4 Expenses'!I332</f>
        <v>0</v>
      </c>
      <c r="D60" s="233">
        <f>'Form 4 Expenses'!I319+'Form 4 Expenses'!I326+'Form 4 Expenses'!I333</f>
        <v>0</v>
      </c>
      <c r="E60" s="233">
        <f>'Form 4 Expenses'!I320+'Form 4 Expenses'!I321+'Form 4 Expenses'!I322+'Form 4 Expenses'!I323+'Form 4 Expenses'!I327+'Form 4 Expenses'!I328+'Form 4 Expenses'!I329+'Form 4 Expenses'!I330+'Form 4 Expenses'!I334+'Form 4 Expenses'!I335+'Form 4 Expenses'!I336+'Form 4 Expenses'!I337</f>
        <v>0</v>
      </c>
      <c r="F60" s="452">
        <f t="shared" si="2"/>
        <v>0</v>
      </c>
    </row>
    <row r="61" spans="1:6" x14ac:dyDescent="0.15">
      <c r="A61" s="447">
        <v>900</v>
      </c>
      <c r="B61" s="51" t="s">
        <v>478</v>
      </c>
      <c r="C61" s="493">
        <f>'Form 4 Expenses'!I341+'Form 4 Expenses'!I348+'Form 4 Expenses'!I355</f>
        <v>0</v>
      </c>
      <c r="D61" s="233">
        <f>'Form 4 Expenses'!I342+'Form 4 Expenses'!I349+'Form 4 Expenses'!I356</f>
        <v>0</v>
      </c>
      <c r="E61" s="233">
        <f>'Form 4 Expenses'!I343+'Form 4 Expenses'!I344+'Form 4 Expenses'!I345+'Form 4 Expenses'!I346+'Form 4 Expenses'!I350+'Form 4 Expenses'!I351+'Form 4 Expenses'!I352+'Form 4 Expenses'!I353+'Form 4 Expenses'!I357+'Form 4 Expenses'!I358+'Form 4 Expenses'!I359+'Form 4 Expenses'!I360</f>
        <v>0</v>
      </c>
      <c r="F61" s="452">
        <f t="shared" si="2"/>
        <v>0</v>
      </c>
    </row>
    <row r="62" spans="1:6" x14ac:dyDescent="0.15">
      <c r="A62" s="447" t="s">
        <v>477</v>
      </c>
      <c r="B62" s="51"/>
      <c r="C62" s="220">
        <f>SUM(C54:C61)</f>
        <v>0</v>
      </c>
      <c r="D62" s="220">
        <f>SUM(D54:D61)</f>
        <v>0</v>
      </c>
      <c r="E62" s="220">
        <f>SUM(E54:E61)</f>
        <v>0</v>
      </c>
      <c r="F62" s="218">
        <f>SUM(F54:F61)</f>
        <v>0</v>
      </c>
    </row>
    <row r="63" spans="1:6" x14ac:dyDescent="0.15">
      <c r="A63" s="447"/>
      <c r="B63" s="223"/>
      <c r="C63" s="224"/>
      <c r="D63" s="224"/>
      <c r="E63" s="224"/>
      <c r="F63" s="448"/>
    </row>
    <row r="64" spans="1:6" x14ac:dyDescent="0.15">
      <c r="A64" s="449" t="s">
        <v>303</v>
      </c>
      <c r="B64" s="51" t="s">
        <v>249</v>
      </c>
      <c r="C64" s="225"/>
      <c r="D64" s="225"/>
      <c r="E64" s="225"/>
      <c r="F64" s="142"/>
    </row>
    <row r="65" spans="1:6" x14ac:dyDescent="0.15">
      <c r="A65" s="447">
        <v>2000</v>
      </c>
      <c r="B65" s="51" t="s">
        <v>302</v>
      </c>
      <c r="C65" s="220">
        <f>'Form 4 Expenses'!I373+'Form 4 Expenses'!I381+'Form 4 Expenses'!I389+'Form 4 Expenses'!I397+'Form 4 Expenses'!I405+'Form 4 Expenses'!I425+'Form 4 Expenses'!I433+'Form 4 Expenses'!I441</f>
        <v>0</v>
      </c>
      <c r="D65" s="220">
        <f>'Form 4 Expenses'!I374+'Form 4 Expenses'!I382+'Form 4 Expenses'!I390+'Form 4 Expenses'!I398+'Form 4 Expenses'!I406+'Form 4 Expenses'!I426+'Form 4 Expenses'!I434+'Form 4 Expenses'!I442</f>
        <v>0</v>
      </c>
      <c r="E65" s="220">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19">
        <f>SUM(C65:E65)</f>
        <v>0</v>
      </c>
    </row>
    <row r="66" spans="1:6" x14ac:dyDescent="0.15">
      <c r="A66" s="447">
        <v>3100</v>
      </c>
      <c r="B66" s="51" t="s">
        <v>253</v>
      </c>
      <c r="C66" s="220">
        <f>'Form 4 Expenses'!I450</f>
        <v>0</v>
      </c>
      <c r="D66" s="220">
        <f>'Form 4 Expenses'!I451</f>
        <v>0</v>
      </c>
      <c r="E66" s="220">
        <f>'Form 4 Expenses'!I452+'Form 4 Expenses'!I453+'Form 4 Expenses'!I454+'Form 4 Expenses'!I455</f>
        <v>0</v>
      </c>
      <c r="F66" s="219">
        <f>SUM(C66:E66)</f>
        <v>0</v>
      </c>
    </row>
    <row r="67" spans="1:6" ht="28" x14ac:dyDescent="0.15">
      <c r="A67" s="450">
        <v>4000</v>
      </c>
      <c r="B67" s="117" t="s">
        <v>250</v>
      </c>
      <c r="C67" s="221"/>
      <c r="D67" s="221"/>
      <c r="E67" s="220">
        <f>'Form 4 Expenses'!I542</f>
        <v>0</v>
      </c>
      <c r="F67" s="219">
        <f>SUM(C67:E67)</f>
        <v>0</v>
      </c>
    </row>
    <row r="68" spans="1:6" x14ac:dyDescent="0.15">
      <c r="A68" s="447">
        <v>5000</v>
      </c>
      <c r="B68" s="51" t="s">
        <v>255</v>
      </c>
      <c r="C68" s="221"/>
      <c r="D68" s="221"/>
      <c r="E68" s="220">
        <f>'Form 4 Expenses'!I543</f>
        <v>0</v>
      </c>
      <c r="F68" s="219">
        <f>SUM(C68:E68)</f>
        <v>0</v>
      </c>
    </row>
    <row r="69" spans="1:6" x14ac:dyDescent="0.15">
      <c r="A69" s="447">
        <v>6300</v>
      </c>
      <c r="B69" s="51" t="s">
        <v>251</v>
      </c>
      <c r="C69" s="221"/>
      <c r="D69" s="221"/>
      <c r="E69" s="221"/>
      <c r="F69" s="220">
        <f>'Form 4 Expenses'!I546</f>
        <v>0</v>
      </c>
    </row>
    <row r="70" spans="1:6" x14ac:dyDescent="0.15">
      <c r="A70" s="447">
        <v>8000</v>
      </c>
      <c r="B70" s="226" t="s">
        <v>252</v>
      </c>
      <c r="C70" s="221"/>
      <c r="D70" s="221"/>
      <c r="E70" s="221"/>
      <c r="F70" s="220">
        <f>'Form 4 Expenses'!I548+'Form 4 Expenses'!I549</f>
        <v>0</v>
      </c>
    </row>
    <row r="71" spans="1:6" ht="15" thickBot="1" x14ac:dyDescent="0.2">
      <c r="A71" s="451" t="s">
        <v>479</v>
      </c>
      <c r="B71" s="227"/>
      <c r="C71" s="228">
        <f>SUM(C65:C70)</f>
        <v>0</v>
      </c>
      <c r="D71" s="228">
        <f>SUM(D65:D70)</f>
        <v>0</v>
      </c>
      <c r="E71" s="228">
        <f>SUM(E65:E70)</f>
        <v>0</v>
      </c>
      <c r="F71" s="228">
        <f>SUM(F65:F70)</f>
        <v>0</v>
      </c>
    </row>
    <row r="72" spans="1:6" ht="15" thickBot="1" x14ac:dyDescent="0.2">
      <c r="A72" s="453" t="s">
        <v>645</v>
      </c>
      <c r="B72" s="454"/>
      <c r="C72" s="455">
        <f>C62+C71</f>
        <v>0</v>
      </c>
      <c r="D72" s="455">
        <f>D62+D71</f>
        <v>0</v>
      </c>
      <c r="E72" s="455">
        <f>E62+E71</f>
        <v>0</v>
      </c>
      <c r="F72" s="455">
        <f>F62+F71</f>
        <v>0</v>
      </c>
    </row>
    <row r="73" spans="1:6" ht="15" thickTop="1" x14ac:dyDescent="0.15">
      <c r="A73" s="459"/>
      <c r="B73" s="58"/>
      <c r="C73" s="166"/>
      <c r="D73" s="166"/>
      <c r="E73" s="166"/>
      <c r="F73" s="166"/>
    </row>
    <row r="74" spans="1:6" x14ac:dyDescent="0.15">
      <c r="A74" s="100"/>
      <c r="B74" s="134" t="str">
        <f>'Form 1 Cover'!B21</f>
        <v>CORAL ACADEMY OF LAS VEGAS</v>
      </c>
      <c r="C74" s="38"/>
      <c r="D74" s="58"/>
      <c r="E74" s="3" t="str">
        <f>"Budget Fiscal Year "&amp;TEXT('Form 1 Cover'!$D$138, "mm/dd/yy")</f>
        <v>Budget Fiscal Year 2017-2018</v>
      </c>
      <c r="F74" s="38"/>
    </row>
    <row r="75" spans="1:6" x14ac:dyDescent="0.15">
      <c r="A75" s="100"/>
      <c r="B75" s="100"/>
      <c r="C75" s="119"/>
      <c r="D75" s="38"/>
      <c r="E75" s="38"/>
      <c r="F75" s="38"/>
    </row>
    <row r="76" spans="1:6" x14ac:dyDescent="0.15">
      <c r="A76" s="100"/>
      <c r="B76" s="119" t="s">
        <v>522</v>
      </c>
      <c r="C76" s="38" t="s">
        <v>463</v>
      </c>
      <c r="D76" s="38"/>
      <c r="E76" s="38"/>
      <c r="F76" s="2">
        <f>'Form 1 Cover'!$D$147</f>
        <v>42787</v>
      </c>
    </row>
  </sheetData>
  <sheetProtection sheet="1" objects="1" scenarios="1"/>
  <mergeCells count="6">
    <mergeCell ref="A52:B52"/>
    <mergeCell ref="A2:B2"/>
    <mergeCell ref="A25:B25"/>
    <mergeCell ref="A1:B1"/>
    <mergeCell ref="A24:B24"/>
    <mergeCell ref="A51:B51"/>
  </mergeCells>
  <phoneticPr fontId="0" type="noConversion"/>
  <pageMargins left="0.75" right="0.25" top="0.5" bottom="0.25" header="0.5" footer="0"/>
  <pageSetup scale="90" orientation="portrait" r:id="rId1"/>
  <headerFooter alignWithMargins="0"/>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zoomScale="85" workbookViewId="0">
      <selection activeCell="C69" sqref="C69"/>
    </sheetView>
  </sheetViews>
  <sheetFormatPr baseColWidth="10" defaultColWidth="9.1640625" defaultRowHeight="14" x14ac:dyDescent="0.15"/>
  <cols>
    <col min="1" max="1" width="1.5" style="119" customWidth="1"/>
    <col min="2" max="2" width="6.5" style="119" customWidth="1"/>
    <col min="3" max="3" width="37" style="38" customWidth="1"/>
    <col min="4" max="5" width="15.6640625" style="38" customWidth="1"/>
    <col min="6" max="6" width="15.1640625" style="38" customWidth="1"/>
    <col min="7" max="7" width="17.6640625" style="38" customWidth="1"/>
    <col min="8" max="10" width="9.1640625" style="38"/>
    <col min="11" max="11" width="5.5" style="38" customWidth="1"/>
    <col min="12" max="16384" width="9.1640625" style="38"/>
  </cols>
  <sheetData>
    <row r="1" spans="1:7" x14ac:dyDescent="0.15">
      <c r="A1" s="100" t="s">
        <v>527</v>
      </c>
      <c r="B1" s="100"/>
      <c r="D1" s="382" t="s">
        <v>4</v>
      </c>
    </row>
    <row r="2" spans="1:7" x14ac:dyDescent="0.15">
      <c r="A2" s="100"/>
      <c r="B2" s="100" t="s">
        <v>254</v>
      </c>
    </row>
    <row r="3" spans="1:7" x14ac:dyDescent="0.15">
      <c r="A3" s="47" t="str">
        <f>'Form 1 Cover'!B21</f>
        <v>CORAL ACADEMY OF LAS VEGAS</v>
      </c>
    </row>
    <row r="4" spans="1:7" x14ac:dyDescent="0.15">
      <c r="A4" s="460"/>
      <c r="B4" s="461"/>
      <c r="C4" s="96"/>
      <c r="D4" s="97">
        <v>-1</v>
      </c>
      <c r="E4" s="98">
        <v>-2</v>
      </c>
      <c r="F4" s="99">
        <v>-3</v>
      </c>
      <c r="G4" s="98">
        <v>-4</v>
      </c>
    </row>
    <row r="5" spans="1:7" x14ac:dyDescent="0.15">
      <c r="A5" s="462"/>
      <c r="B5" s="58" t="s">
        <v>566</v>
      </c>
      <c r="C5" s="536"/>
      <c r="D5" s="47"/>
      <c r="E5" s="48" t="s">
        <v>33</v>
      </c>
      <c r="F5" s="680" t="str">
        <f>"BUDGET YEAR ENDING "&amp;TEXT('Form 1 Cover'!D140, "MM/DD/YY")</f>
        <v>BUDGET YEAR ENDING 06/30/18</v>
      </c>
      <c r="G5" s="681"/>
    </row>
    <row r="6" spans="1:7" s="105" customFormat="1" ht="15.75" customHeight="1" x14ac:dyDescent="0.15">
      <c r="A6" s="463"/>
      <c r="B6" s="101"/>
      <c r="C6" s="102"/>
      <c r="D6" s="103" t="s">
        <v>286</v>
      </c>
      <c r="E6" s="103" t="s">
        <v>288</v>
      </c>
      <c r="F6" s="104"/>
      <c r="G6" s="136"/>
    </row>
    <row r="7" spans="1:7" s="105" customFormat="1" ht="15.75" customHeight="1" x14ac:dyDescent="0.15">
      <c r="A7" s="426"/>
      <c r="B7" s="101"/>
      <c r="C7" s="102" t="s">
        <v>197</v>
      </c>
      <c r="D7" s="103" t="s">
        <v>287</v>
      </c>
      <c r="E7" s="103" t="s">
        <v>287</v>
      </c>
      <c r="F7" s="106" t="s">
        <v>289</v>
      </c>
      <c r="G7" s="103" t="s">
        <v>112</v>
      </c>
    </row>
    <row r="8" spans="1:7" s="105" customFormat="1" ht="15" customHeight="1" x14ac:dyDescent="0.15">
      <c r="A8" s="427"/>
      <c r="B8" s="90"/>
      <c r="C8" s="91"/>
      <c r="D8" s="108">
        <f>'Form 1 Cover'!D131</f>
        <v>42551</v>
      </c>
      <c r="E8" s="108">
        <f>'Form 1 Cover'!D135</f>
        <v>42916</v>
      </c>
      <c r="F8" s="109" t="s">
        <v>290</v>
      </c>
      <c r="G8" s="177" t="s">
        <v>290</v>
      </c>
    </row>
    <row r="9" spans="1:7" ht="21" customHeight="1" x14ac:dyDescent="0.15">
      <c r="A9" s="401" t="s">
        <v>178</v>
      </c>
      <c r="B9" s="110"/>
      <c r="C9" s="111" t="s">
        <v>203</v>
      </c>
      <c r="D9" s="402"/>
      <c r="E9" s="402"/>
      <c r="F9" s="464"/>
      <c r="G9" s="402"/>
    </row>
    <row r="10" spans="1:7" x14ac:dyDescent="0.15">
      <c r="A10" s="403" t="s">
        <v>211</v>
      </c>
      <c r="B10" s="114"/>
      <c r="C10" s="51" t="s">
        <v>212</v>
      </c>
      <c r="D10" s="518"/>
      <c r="E10" s="521"/>
      <c r="F10" s="518"/>
      <c r="G10" s="521"/>
    </row>
    <row r="11" spans="1:7" x14ac:dyDescent="0.15">
      <c r="A11" s="403" t="s">
        <v>216</v>
      </c>
      <c r="B11" s="114"/>
      <c r="C11" s="51" t="s">
        <v>217</v>
      </c>
      <c r="D11" s="523"/>
      <c r="E11" s="523"/>
      <c r="F11" s="522"/>
      <c r="G11" s="523"/>
    </row>
    <row r="12" spans="1:7" x14ac:dyDescent="0.15">
      <c r="A12" s="403" t="s">
        <v>91</v>
      </c>
      <c r="B12" s="114"/>
      <c r="C12" s="51" t="s">
        <v>327</v>
      </c>
      <c r="D12" s="523"/>
      <c r="E12" s="523"/>
      <c r="F12" s="522"/>
      <c r="G12" s="523"/>
    </row>
    <row r="13" spans="1:7" x14ac:dyDescent="0.15">
      <c r="A13" s="403" t="s">
        <v>81</v>
      </c>
      <c r="B13" s="114"/>
      <c r="C13" s="51" t="s">
        <v>328</v>
      </c>
      <c r="D13" s="523"/>
      <c r="E13" s="523"/>
      <c r="F13" s="522"/>
      <c r="G13" s="523"/>
    </row>
    <row r="14" spans="1:7" x14ac:dyDescent="0.15">
      <c r="A14" s="129" t="s">
        <v>223</v>
      </c>
      <c r="B14" s="114"/>
      <c r="C14" s="51" t="s">
        <v>334</v>
      </c>
      <c r="D14" s="523"/>
      <c r="E14" s="523"/>
      <c r="F14" s="522"/>
      <c r="G14" s="523"/>
    </row>
    <row r="15" spans="1:7" x14ac:dyDescent="0.15">
      <c r="A15" s="129" t="s">
        <v>224</v>
      </c>
      <c r="B15" s="114"/>
      <c r="C15" s="51" t="s">
        <v>225</v>
      </c>
      <c r="D15" s="523"/>
      <c r="E15" s="523"/>
      <c r="F15" s="522"/>
      <c r="G15" s="523"/>
    </row>
    <row r="16" spans="1:7" x14ac:dyDescent="0.15">
      <c r="A16" s="129" t="s">
        <v>226</v>
      </c>
      <c r="B16" s="114"/>
      <c r="C16" s="51" t="s">
        <v>227</v>
      </c>
      <c r="D16" s="523"/>
      <c r="E16" s="523"/>
      <c r="F16" s="522"/>
      <c r="G16" s="523"/>
    </row>
    <row r="17" spans="1:7" ht="15" thickBot="1" x14ac:dyDescent="0.2">
      <c r="A17" s="404" t="s">
        <v>233</v>
      </c>
      <c r="B17" s="121"/>
      <c r="C17" s="122"/>
      <c r="D17" s="123">
        <f>SUM(D10:D16)</f>
        <v>0</v>
      </c>
      <c r="E17" s="123">
        <f>SUM(E10:E16)</f>
        <v>0</v>
      </c>
      <c r="F17" s="465">
        <f>SUM(F10:F16)</f>
        <v>0</v>
      </c>
      <c r="G17" s="123">
        <f>SUM(G10:G16)</f>
        <v>0</v>
      </c>
    </row>
    <row r="18" spans="1:7" ht="21.75" customHeight="1" thickTop="1" x14ac:dyDescent="0.15">
      <c r="A18" s="405" t="s">
        <v>234</v>
      </c>
      <c r="B18" s="125"/>
      <c r="C18" s="126" t="s">
        <v>235</v>
      </c>
      <c r="D18" s="127"/>
      <c r="E18" s="127"/>
      <c r="F18" s="466"/>
      <c r="G18" s="127"/>
    </row>
    <row r="19" spans="1:7" x14ac:dyDescent="0.15">
      <c r="A19" s="128" t="s">
        <v>180</v>
      </c>
      <c r="B19" s="129"/>
      <c r="C19" s="130" t="s">
        <v>348</v>
      </c>
      <c r="D19" s="518"/>
      <c r="E19" s="521"/>
      <c r="F19" s="518"/>
      <c r="G19" s="521"/>
    </row>
    <row r="20" spans="1:7" x14ac:dyDescent="0.15">
      <c r="A20" s="128" t="s">
        <v>236</v>
      </c>
      <c r="B20" s="129"/>
      <c r="C20" s="131" t="s">
        <v>349</v>
      </c>
      <c r="D20" s="523"/>
      <c r="E20" s="523"/>
      <c r="F20" s="522"/>
      <c r="G20" s="523"/>
    </row>
    <row r="21" spans="1:7" ht="20.25" customHeight="1" thickBot="1" x14ac:dyDescent="0.2">
      <c r="A21" s="404" t="s">
        <v>239</v>
      </c>
      <c r="B21" s="133"/>
      <c r="C21" s="122"/>
      <c r="D21" s="123">
        <f>SUM(D19:D20)</f>
        <v>0</v>
      </c>
      <c r="E21" s="123">
        <f>SUM(E19:E20)</f>
        <v>0</v>
      </c>
      <c r="F21" s="465">
        <f>SUM(F19:F20)</f>
        <v>0</v>
      </c>
      <c r="G21" s="123">
        <f>SUM(G19:G20)</f>
        <v>0</v>
      </c>
    </row>
    <row r="22" spans="1:7" ht="15" thickTop="1" x14ac:dyDescent="0.15">
      <c r="A22" s="406" t="s">
        <v>92</v>
      </c>
      <c r="B22" s="137"/>
      <c r="C22" s="138" t="s">
        <v>198</v>
      </c>
      <c r="D22" s="47"/>
      <c r="E22" s="47"/>
      <c r="F22" s="159"/>
      <c r="G22" s="47"/>
    </row>
    <row r="23" spans="1:7" ht="28" x14ac:dyDescent="0.15">
      <c r="A23" s="407" t="s">
        <v>166</v>
      </c>
      <c r="B23" s="139"/>
      <c r="C23" s="117" t="s">
        <v>365</v>
      </c>
      <c r="D23" s="524"/>
      <c r="E23" s="525"/>
      <c r="F23" s="524"/>
      <c r="G23" s="525"/>
    </row>
    <row r="24" spans="1:7" ht="28" x14ac:dyDescent="0.15">
      <c r="A24" s="408" t="s">
        <v>148</v>
      </c>
      <c r="B24" s="139"/>
      <c r="C24" s="117" t="s">
        <v>481</v>
      </c>
      <c r="D24" s="527"/>
      <c r="E24" s="527"/>
      <c r="F24" s="526"/>
      <c r="G24" s="527"/>
    </row>
    <row r="25" spans="1:7" x14ac:dyDescent="0.15">
      <c r="A25" s="408" t="s">
        <v>151</v>
      </c>
      <c r="B25" s="139"/>
      <c r="C25" s="117" t="s">
        <v>480</v>
      </c>
      <c r="D25" s="527"/>
      <c r="E25" s="527"/>
      <c r="F25" s="526"/>
      <c r="G25" s="527"/>
    </row>
    <row r="26" spans="1:7" ht="28" x14ac:dyDescent="0.15">
      <c r="A26" s="408" t="s">
        <v>154</v>
      </c>
      <c r="B26" s="139"/>
      <c r="C26" s="117" t="s">
        <v>482</v>
      </c>
      <c r="D26" s="527"/>
      <c r="E26" s="527"/>
      <c r="F26" s="526"/>
      <c r="G26" s="527"/>
    </row>
    <row r="27" spans="1:7" ht="28" x14ac:dyDescent="0.15">
      <c r="A27" s="408" t="s">
        <v>363</v>
      </c>
      <c r="B27" s="139"/>
      <c r="C27" s="117" t="s">
        <v>364</v>
      </c>
      <c r="D27" s="527"/>
      <c r="E27" s="527"/>
      <c r="F27" s="526"/>
      <c r="G27" s="527"/>
    </row>
    <row r="28" spans="1:7" ht="21.75" customHeight="1" thickBot="1" x14ac:dyDescent="0.2">
      <c r="A28" s="409" t="s">
        <v>202</v>
      </c>
      <c r="B28" s="143"/>
      <c r="C28" s="144"/>
      <c r="D28" s="145">
        <f>SUM(D23:D27)</f>
        <v>0</v>
      </c>
      <c r="E28" s="145">
        <f>SUM(E23:E27)</f>
        <v>0</v>
      </c>
      <c r="F28" s="170">
        <f>SUM(F23:F27)</f>
        <v>0</v>
      </c>
      <c r="G28" s="145">
        <f>SUM(G23:G27)</f>
        <v>0</v>
      </c>
    </row>
    <row r="29" spans="1:7" ht="15" thickTop="1" x14ac:dyDescent="0.15">
      <c r="A29" s="406" t="s">
        <v>187</v>
      </c>
      <c r="B29" s="137"/>
      <c r="C29" s="138" t="s">
        <v>367</v>
      </c>
      <c r="D29" s="146"/>
      <c r="E29" s="146"/>
      <c r="F29" s="425"/>
      <c r="G29" s="146"/>
    </row>
    <row r="30" spans="1:7" x14ac:dyDescent="0.15">
      <c r="A30" s="408" t="s">
        <v>137</v>
      </c>
      <c r="B30" s="139"/>
      <c r="C30" s="117" t="s">
        <v>373</v>
      </c>
      <c r="D30" s="518"/>
      <c r="E30" s="521"/>
      <c r="F30" s="518"/>
      <c r="G30" s="521"/>
    </row>
    <row r="31" spans="1:7" ht="28" x14ac:dyDescent="0.15">
      <c r="A31" s="408" t="s">
        <v>93</v>
      </c>
      <c r="B31" s="139"/>
      <c r="C31" s="117" t="s">
        <v>374</v>
      </c>
      <c r="D31" s="523"/>
      <c r="E31" s="523"/>
      <c r="F31" s="522"/>
      <c r="G31" s="523"/>
    </row>
    <row r="32" spans="1:7" x14ac:dyDescent="0.15">
      <c r="A32" s="408" t="s">
        <v>189</v>
      </c>
      <c r="B32" s="139"/>
      <c r="C32" s="117" t="s">
        <v>377</v>
      </c>
      <c r="D32" s="523"/>
      <c r="E32" s="523"/>
      <c r="F32" s="522"/>
      <c r="G32" s="523"/>
    </row>
    <row r="33" spans="1:7" x14ac:dyDescent="0.15">
      <c r="A33" s="408" t="s">
        <v>375</v>
      </c>
      <c r="B33" s="139"/>
      <c r="C33" s="117" t="s">
        <v>378</v>
      </c>
      <c r="D33" s="523"/>
      <c r="E33" s="523"/>
      <c r="F33" s="522"/>
      <c r="G33" s="523"/>
    </row>
    <row r="34" spans="1:7" x14ac:dyDescent="0.15">
      <c r="A34" s="408" t="s">
        <v>376</v>
      </c>
      <c r="B34" s="139"/>
      <c r="C34" s="117" t="s">
        <v>379</v>
      </c>
      <c r="D34" s="523"/>
      <c r="E34" s="523"/>
      <c r="F34" s="522"/>
      <c r="G34" s="523"/>
    </row>
    <row r="35" spans="1:7" x14ac:dyDescent="0.15">
      <c r="A35" s="410" t="s">
        <v>141</v>
      </c>
      <c r="B35" s="139"/>
      <c r="C35" s="148" t="s">
        <v>380</v>
      </c>
      <c r="D35" s="523"/>
      <c r="E35" s="523"/>
      <c r="F35" s="522"/>
      <c r="G35" s="523"/>
    </row>
    <row r="36" spans="1:7" ht="15" thickBot="1" x14ac:dyDescent="0.2">
      <c r="A36" s="411" t="s">
        <v>190</v>
      </c>
      <c r="B36" s="149"/>
      <c r="C36" s="53"/>
      <c r="D36" s="150">
        <f>SUM(D30:D35)</f>
        <v>0</v>
      </c>
      <c r="E36" s="150">
        <f>SUM(E30:E35)</f>
        <v>0</v>
      </c>
      <c r="F36" s="187">
        <f>SUM(F30:F35)</f>
        <v>0</v>
      </c>
      <c r="G36" s="150">
        <f>SUM(G30:G35)</f>
        <v>0</v>
      </c>
    </row>
    <row r="37" spans="1:7" x14ac:dyDescent="0.15">
      <c r="A37" s="410" t="s">
        <v>388</v>
      </c>
      <c r="B37" s="139"/>
      <c r="C37" s="51"/>
      <c r="D37" s="116"/>
      <c r="E37" s="116"/>
      <c r="F37" s="189"/>
      <c r="G37" s="116"/>
    </row>
    <row r="38" spans="1:7" x14ac:dyDescent="0.15">
      <c r="A38" s="407"/>
      <c r="B38" s="139" t="s">
        <v>191</v>
      </c>
      <c r="C38" s="51"/>
      <c r="D38" s="523"/>
      <c r="E38" s="523"/>
      <c r="F38" s="522"/>
      <c r="G38" s="523"/>
    </row>
    <row r="39" spans="1:7" x14ac:dyDescent="0.15">
      <c r="A39" s="408"/>
      <c r="B39" s="139" t="s">
        <v>192</v>
      </c>
      <c r="C39" s="51"/>
      <c r="D39" s="523"/>
      <c r="E39" s="523"/>
      <c r="F39" s="522"/>
      <c r="G39" s="523"/>
    </row>
    <row r="40" spans="1:7" ht="15" thickBot="1" x14ac:dyDescent="0.2">
      <c r="A40" s="411" t="s">
        <v>193</v>
      </c>
      <c r="B40" s="149"/>
      <c r="C40" s="53"/>
      <c r="D40" s="150">
        <f>SUM(D38:D39)</f>
        <v>0</v>
      </c>
      <c r="E40" s="150">
        <f>SUM(E38:E39)</f>
        <v>0</v>
      </c>
      <c r="F40" s="187">
        <f>SUM(F38:F39)</f>
        <v>0</v>
      </c>
      <c r="G40" s="150">
        <f>SUM(G38:G39)</f>
        <v>0</v>
      </c>
    </row>
    <row r="41" spans="1:7" ht="15" thickBot="1" x14ac:dyDescent="0.2">
      <c r="A41" s="409" t="s">
        <v>196</v>
      </c>
      <c r="B41" s="143"/>
      <c r="C41" s="122"/>
      <c r="D41" s="123">
        <f>D17+D21+D28+D36+D40</f>
        <v>0</v>
      </c>
      <c r="E41" s="123">
        <f>E17+E21+E28+E36+E40</f>
        <v>0</v>
      </c>
      <c r="F41" s="465">
        <f>F17+F21+F28+F36+F40</f>
        <v>0</v>
      </c>
      <c r="G41" s="123">
        <f>G17+G21+G28+G36+G40</f>
        <v>0</v>
      </c>
    </row>
    <row r="42" spans="1:7" ht="15" thickTop="1" x14ac:dyDescent="0.15">
      <c r="A42" s="467"/>
      <c r="B42" s="395"/>
      <c r="C42" s="396"/>
      <c r="D42" s="155"/>
      <c r="E42" s="155"/>
      <c r="F42" s="155"/>
      <c r="G42" s="155"/>
    </row>
    <row r="43" spans="1:7" x14ac:dyDescent="0.15">
      <c r="A43" s="397" t="str">
        <f>'Form 1 Cover'!B21</f>
        <v>CORAL ACADEMY OF LAS VEGAS</v>
      </c>
      <c r="B43" s="152"/>
      <c r="C43" s="58"/>
      <c r="F43" s="38" t="str">
        <f>"Budget Fiscal Year "&amp;TEXT('Form 1 Cover'!$D$138, "mm/dd/yy")</f>
        <v>Budget Fiscal Year 2017-2018</v>
      </c>
    </row>
    <row r="44" spans="1:7" x14ac:dyDescent="0.15">
      <c r="A44" s="397"/>
      <c r="B44" s="152"/>
      <c r="C44" s="58"/>
    </row>
    <row r="45" spans="1:7" x14ac:dyDescent="0.15">
      <c r="A45" s="119" t="s">
        <v>5</v>
      </c>
      <c r="D45" s="38" t="s">
        <v>464</v>
      </c>
      <c r="G45" s="153">
        <f>'Form 1 Cover'!D147</f>
        <v>42787</v>
      </c>
    </row>
    <row r="46" spans="1:7" x14ac:dyDescent="0.15">
      <c r="A46" s="413" t="s">
        <v>5</v>
      </c>
      <c r="B46" s="95"/>
      <c r="C46" s="468"/>
      <c r="D46" s="199">
        <v>-1</v>
      </c>
      <c r="E46" s="199">
        <v>-2</v>
      </c>
      <c r="F46" s="387">
        <v>-3</v>
      </c>
      <c r="G46" s="200">
        <v>-4</v>
      </c>
    </row>
    <row r="47" spans="1:7" x14ac:dyDescent="0.15">
      <c r="A47" s="462"/>
      <c r="B47" s="58"/>
      <c r="C47" s="47"/>
      <c r="D47" s="201"/>
      <c r="E47" s="33" t="s">
        <v>33</v>
      </c>
      <c r="F47" s="680" t="str">
        <f>"BUDGET YEAR ENDING "&amp;TEXT('Form 1 Cover'!D140, "MM/DD/YY")</f>
        <v>BUDGET YEAR ENDING 06/30/18</v>
      </c>
      <c r="G47" s="681"/>
    </row>
    <row r="48" spans="1:7" x14ac:dyDescent="0.15">
      <c r="A48" s="462"/>
      <c r="B48" s="58"/>
      <c r="C48" s="47"/>
      <c r="D48" s="204" t="s">
        <v>286</v>
      </c>
      <c r="E48" s="204" t="s">
        <v>288</v>
      </c>
      <c r="F48" s="207"/>
      <c r="G48" s="207"/>
    </row>
    <row r="49" spans="1:7" x14ac:dyDescent="0.15">
      <c r="A49" s="462"/>
      <c r="B49" s="58"/>
      <c r="C49" s="47"/>
      <c r="D49" s="204" t="s">
        <v>287</v>
      </c>
      <c r="E49" s="204" t="s">
        <v>287</v>
      </c>
      <c r="F49" s="204" t="s">
        <v>289</v>
      </c>
      <c r="G49" s="204" t="s">
        <v>112</v>
      </c>
    </row>
    <row r="50" spans="1:7" ht="16" x14ac:dyDescent="0.2">
      <c r="A50" s="427"/>
      <c r="B50" s="469" t="s">
        <v>567</v>
      </c>
      <c r="C50" s="91"/>
      <c r="D50" s="108">
        <f>'Form 1 Cover'!D131</f>
        <v>42551</v>
      </c>
      <c r="E50" s="386">
        <f>'Form 1 Cover'!D135</f>
        <v>42916</v>
      </c>
      <c r="F50" s="205" t="s">
        <v>290</v>
      </c>
      <c r="G50" s="205" t="s">
        <v>290</v>
      </c>
    </row>
    <row r="51" spans="1:7" x14ac:dyDescent="0.15">
      <c r="A51" s="401" t="s">
        <v>573</v>
      </c>
      <c r="B51" s="110"/>
      <c r="C51" s="383"/>
      <c r="D51" s="384"/>
      <c r="E51" s="412"/>
      <c r="F51" s="412"/>
      <c r="G51" s="412"/>
    </row>
    <row r="52" spans="1:7" x14ac:dyDescent="0.15">
      <c r="A52" s="403"/>
      <c r="B52" s="114" t="s">
        <v>178</v>
      </c>
      <c r="C52" s="114" t="s">
        <v>179</v>
      </c>
      <c r="D52" s="385"/>
      <c r="E52" s="55"/>
      <c r="F52" s="55"/>
      <c r="G52" s="55"/>
    </row>
    <row r="53" spans="1:7" x14ac:dyDescent="0.15">
      <c r="A53" s="403"/>
      <c r="B53" s="114"/>
      <c r="C53" s="114" t="s">
        <v>569</v>
      </c>
      <c r="D53" s="526"/>
      <c r="E53" s="527"/>
      <c r="F53" s="527"/>
      <c r="G53" s="527"/>
    </row>
    <row r="54" spans="1:7" x14ac:dyDescent="0.15">
      <c r="A54" s="403"/>
      <c r="B54" s="114"/>
      <c r="C54" s="114" t="s">
        <v>568</v>
      </c>
      <c r="D54" s="526"/>
      <c r="E54" s="527"/>
      <c r="F54" s="527"/>
      <c r="G54" s="527"/>
    </row>
    <row r="55" spans="1:7" x14ac:dyDescent="0.15">
      <c r="A55" s="403"/>
      <c r="B55" s="114"/>
      <c r="C55" s="114" t="s">
        <v>134</v>
      </c>
      <c r="D55" s="526"/>
      <c r="E55" s="527"/>
      <c r="F55" s="527"/>
      <c r="G55" s="527"/>
    </row>
    <row r="56" spans="1:7" x14ac:dyDescent="0.15">
      <c r="A56" s="403"/>
      <c r="B56" s="114"/>
      <c r="C56" s="114" t="s">
        <v>570</v>
      </c>
      <c r="D56" s="526"/>
      <c r="E56" s="527"/>
      <c r="F56" s="527"/>
      <c r="G56" s="527"/>
    </row>
    <row r="57" spans="1:7" x14ac:dyDescent="0.15">
      <c r="A57" s="403"/>
      <c r="B57" s="114"/>
      <c r="C57" s="114" t="s">
        <v>571</v>
      </c>
      <c r="D57" s="526"/>
      <c r="E57" s="527"/>
      <c r="F57" s="527"/>
      <c r="G57" s="527"/>
    </row>
    <row r="58" spans="1:7" x14ac:dyDescent="0.15">
      <c r="A58" s="403"/>
      <c r="B58" s="114"/>
      <c r="C58" s="114" t="s">
        <v>572</v>
      </c>
      <c r="D58" s="526"/>
      <c r="E58" s="527"/>
      <c r="F58" s="527"/>
      <c r="G58" s="527"/>
    </row>
    <row r="59" spans="1:7" x14ac:dyDescent="0.15">
      <c r="A59" s="129"/>
      <c r="B59" s="113" t="s">
        <v>575</v>
      </c>
      <c r="C59" s="118"/>
      <c r="D59" s="388">
        <f>SUM(D53:D58)</f>
        <v>0</v>
      </c>
      <c r="E59" s="388">
        <f>SUM(E53:E58)</f>
        <v>0</v>
      </c>
      <c r="F59" s="388">
        <f>SUM(F53:F58)</f>
        <v>0</v>
      </c>
      <c r="G59" s="388">
        <f>SUM(G53:G58)</f>
        <v>0</v>
      </c>
    </row>
    <row r="60" spans="1:7" x14ac:dyDescent="0.15">
      <c r="A60" s="403"/>
      <c r="B60" s="114" t="s">
        <v>577</v>
      </c>
      <c r="C60" s="114"/>
      <c r="D60" s="167"/>
      <c r="E60" s="142"/>
      <c r="F60" s="142"/>
      <c r="G60" s="142"/>
    </row>
    <row r="61" spans="1:7" x14ac:dyDescent="0.15">
      <c r="A61" s="403"/>
      <c r="B61" s="114"/>
      <c r="C61" s="114" t="s">
        <v>569</v>
      </c>
      <c r="D61" s="526"/>
      <c r="E61" s="527"/>
      <c r="F61" s="527"/>
      <c r="G61" s="527"/>
    </row>
    <row r="62" spans="1:7" x14ac:dyDescent="0.15">
      <c r="A62" s="403"/>
      <c r="B62" s="114"/>
      <c r="C62" s="114" t="s">
        <v>568</v>
      </c>
      <c r="D62" s="526"/>
      <c r="E62" s="527"/>
      <c r="F62" s="527"/>
      <c r="G62" s="527"/>
    </row>
    <row r="63" spans="1:7" x14ac:dyDescent="0.15">
      <c r="A63" s="403"/>
      <c r="B63" s="114"/>
      <c r="C63" s="114" t="s">
        <v>134</v>
      </c>
      <c r="D63" s="526"/>
      <c r="E63" s="527"/>
      <c r="F63" s="527"/>
      <c r="G63" s="527"/>
    </row>
    <row r="64" spans="1:7" x14ac:dyDescent="0.15">
      <c r="A64" s="403"/>
      <c r="B64" s="114"/>
      <c r="C64" s="114" t="s">
        <v>570</v>
      </c>
      <c r="D64" s="526"/>
      <c r="E64" s="527"/>
      <c r="F64" s="527"/>
      <c r="G64" s="527"/>
    </row>
    <row r="65" spans="1:7" x14ac:dyDescent="0.15">
      <c r="A65" s="403"/>
      <c r="B65" s="114"/>
      <c r="C65" s="114" t="s">
        <v>571</v>
      </c>
      <c r="D65" s="526"/>
      <c r="E65" s="527"/>
      <c r="F65" s="527"/>
      <c r="G65" s="527"/>
    </row>
    <row r="66" spans="1:7" x14ac:dyDescent="0.15">
      <c r="A66" s="403"/>
      <c r="B66" s="114"/>
      <c r="C66" s="114" t="s">
        <v>572</v>
      </c>
      <c r="D66" s="526"/>
      <c r="E66" s="527"/>
      <c r="F66" s="527"/>
      <c r="G66" s="527"/>
    </row>
    <row r="67" spans="1:7" x14ac:dyDescent="0.15">
      <c r="A67" s="129"/>
      <c r="B67" s="113" t="s">
        <v>576</v>
      </c>
      <c r="C67" s="223"/>
      <c r="D67" s="218">
        <f>SUM(D61:D66)</f>
        <v>0</v>
      </c>
      <c r="E67" s="388">
        <f>SUM(E61:E66)</f>
        <v>0</v>
      </c>
      <c r="F67" s="388">
        <f>SUM(F61:F66)</f>
        <v>0</v>
      </c>
      <c r="G67" s="388">
        <f>SUM(G61:G66)</f>
        <v>0</v>
      </c>
    </row>
    <row r="68" spans="1:7" x14ac:dyDescent="0.15">
      <c r="A68" s="403"/>
      <c r="B68" s="114" t="s">
        <v>180</v>
      </c>
      <c r="C68" s="43" t="s">
        <v>253</v>
      </c>
      <c r="D68" s="189"/>
      <c r="E68" s="116"/>
      <c r="F68" s="116"/>
      <c r="G68" s="116"/>
    </row>
    <row r="69" spans="1:7" x14ac:dyDescent="0.15">
      <c r="A69" s="403"/>
      <c r="B69" s="114"/>
      <c r="C69" s="114" t="s">
        <v>569</v>
      </c>
      <c r="D69" s="522"/>
      <c r="E69" s="523"/>
      <c r="F69" s="523"/>
      <c r="G69" s="523"/>
    </row>
    <row r="70" spans="1:7" x14ac:dyDescent="0.15">
      <c r="A70" s="403"/>
      <c r="B70" s="114"/>
      <c r="C70" s="114" t="s">
        <v>568</v>
      </c>
      <c r="D70" s="522"/>
      <c r="E70" s="523"/>
      <c r="F70" s="523"/>
      <c r="G70" s="523"/>
    </row>
    <row r="71" spans="1:7" x14ac:dyDescent="0.15">
      <c r="A71" s="403"/>
      <c r="B71" s="114"/>
      <c r="C71" s="114" t="s">
        <v>134</v>
      </c>
      <c r="D71" s="522"/>
      <c r="E71" s="523"/>
      <c r="F71" s="523"/>
      <c r="G71" s="523"/>
    </row>
    <row r="72" spans="1:7" x14ac:dyDescent="0.15">
      <c r="A72" s="403"/>
      <c r="B72" s="114"/>
      <c r="C72" s="114" t="s">
        <v>570</v>
      </c>
      <c r="D72" s="522"/>
      <c r="E72" s="523"/>
      <c r="F72" s="523"/>
      <c r="G72" s="523"/>
    </row>
    <row r="73" spans="1:7" x14ac:dyDescent="0.15">
      <c r="A73" s="403"/>
      <c r="B73" s="114"/>
      <c r="C73" s="114" t="s">
        <v>571</v>
      </c>
      <c r="D73" s="522"/>
      <c r="E73" s="523"/>
      <c r="F73" s="523"/>
      <c r="G73" s="523"/>
    </row>
    <row r="74" spans="1:7" x14ac:dyDescent="0.15">
      <c r="A74" s="403"/>
      <c r="B74" s="114"/>
      <c r="C74" s="114" t="s">
        <v>572</v>
      </c>
      <c r="D74" s="522"/>
      <c r="E74" s="523"/>
      <c r="F74" s="523"/>
      <c r="G74" s="523"/>
    </row>
    <row r="75" spans="1:7" x14ac:dyDescent="0.15">
      <c r="A75" s="262"/>
      <c r="B75" s="113" t="s">
        <v>578</v>
      </c>
      <c r="C75" s="118"/>
      <c r="D75" s="389">
        <f>SUM(D69:D74)</f>
        <v>0</v>
      </c>
      <c r="E75" s="389">
        <f>SUM(E69:E74)</f>
        <v>0</v>
      </c>
      <c r="F75" s="389">
        <f>SUM(F69:F74)</f>
        <v>0</v>
      </c>
      <c r="G75" s="389">
        <f>SUM(G69:G74)</f>
        <v>0</v>
      </c>
    </row>
    <row r="76" spans="1:7" x14ac:dyDescent="0.15">
      <c r="A76" s="129"/>
      <c r="B76" s="113" t="s">
        <v>92</v>
      </c>
      <c r="C76" s="390" t="s">
        <v>579</v>
      </c>
      <c r="D76" s="391"/>
      <c r="E76" s="392"/>
      <c r="F76" s="392"/>
      <c r="G76" s="392"/>
    </row>
    <row r="77" spans="1:7" x14ac:dyDescent="0.15">
      <c r="A77" s="129"/>
      <c r="B77" s="113"/>
      <c r="C77" s="114" t="s">
        <v>569</v>
      </c>
      <c r="D77" s="524"/>
      <c r="E77" s="524"/>
      <c r="F77" s="524"/>
      <c r="G77" s="524"/>
    </row>
    <row r="78" spans="1:7" x14ac:dyDescent="0.15">
      <c r="A78" s="129"/>
      <c r="B78" s="113"/>
      <c r="C78" s="114" t="s">
        <v>568</v>
      </c>
      <c r="D78" s="524"/>
      <c r="E78" s="524"/>
      <c r="F78" s="524"/>
      <c r="G78" s="524"/>
    </row>
    <row r="79" spans="1:7" x14ac:dyDescent="0.15">
      <c r="A79" s="129"/>
      <c r="B79" s="113"/>
      <c r="C79" s="114" t="s">
        <v>134</v>
      </c>
      <c r="D79" s="524"/>
      <c r="E79" s="524"/>
      <c r="F79" s="524"/>
      <c r="G79" s="524"/>
    </row>
    <row r="80" spans="1:7" x14ac:dyDescent="0.15">
      <c r="A80" s="129"/>
      <c r="B80" s="113"/>
      <c r="C80" s="114" t="s">
        <v>570</v>
      </c>
      <c r="D80" s="524"/>
      <c r="E80" s="524"/>
      <c r="F80" s="524"/>
      <c r="G80" s="524"/>
    </row>
    <row r="81" spans="1:7" x14ac:dyDescent="0.15">
      <c r="A81" s="129"/>
      <c r="B81" s="113"/>
      <c r="C81" s="114" t="s">
        <v>571</v>
      </c>
      <c r="D81" s="524"/>
      <c r="E81" s="524"/>
      <c r="F81" s="524"/>
      <c r="G81" s="524"/>
    </row>
    <row r="82" spans="1:7" x14ac:dyDescent="0.15">
      <c r="A82" s="129"/>
      <c r="B82" s="113"/>
      <c r="C82" s="100" t="s">
        <v>572</v>
      </c>
      <c r="D82" s="524"/>
      <c r="E82" s="524"/>
      <c r="F82" s="524"/>
      <c r="G82" s="524"/>
    </row>
    <row r="83" spans="1:7" x14ac:dyDescent="0.15">
      <c r="A83" s="129"/>
      <c r="B83" s="113" t="s">
        <v>578</v>
      </c>
      <c r="C83" s="390"/>
      <c r="D83" s="218">
        <f>SUM(D77:D82)</f>
        <v>0</v>
      </c>
      <c r="E83" s="218">
        <f>SUM(E77:E82)</f>
        <v>0</v>
      </c>
      <c r="F83" s="218">
        <f>SUM(F77:F82)</f>
        <v>0</v>
      </c>
      <c r="G83" s="218">
        <f>SUM(G77:G82)</f>
        <v>0</v>
      </c>
    </row>
    <row r="84" spans="1:7" x14ac:dyDescent="0.15">
      <c r="A84" s="413"/>
      <c r="B84" s="95" t="s">
        <v>187</v>
      </c>
      <c r="C84" s="95" t="s">
        <v>255</v>
      </c>
      <c r="D84" s="537"/>
      <c r="E84" s="538"/>
      <c r="F84" s="538"/>
      <c r="G84" s="538"/>
    </row>
    <row r="85" spans="1:7" x14ac:dyDescent="0.15">
      <c r="A85" s="413"/>
      <c r="B85" s="95" t="s">
        <v>141</v>
      </c>
      <c r="C85" s="95" t="s">
        <v>580</v>
      </c>
      <c r="D85" s="537"/>
      <c r="E85" s="538"/>
      <c r="F85" s="538"/>
      <c r="G85" s="538"/>
    </row>
    <row r="86" spans="1:7" x14ac:dyDescent="0.15">
      <c r="A86" s="129"/>
      <c r="B86" s="113" t="s">
        <v>581</v>
      </c>
      <c r="C86" s="113"/>
      <c r="D86" s="218">
        <f>SUM(D84:D85)</f>
        <v>0</v>
      </c>
      <c r="E86" s="218">
        <f>SUM(E84:E85)</f>
        <v>0</v>
      </c>
      <c r="F86" s="218">
        <f>SUM(F84:F85)</f>
        <v>0</v>
      </c>
      <c r="G86" s="218">
        <f>SUM(G84:G85)</f>
        <v>0</v>
      </c>
    </row>
    <row r="87" spans="1:7" ht="15" thickBot="1" x14ac:dyDescent="0.2">
      <c r="A87" s="414" t="s">
        <v>574</v>
      </c>
      <c r="B87" s="133"/>
      <c r="C87" s="133"/>
      <c r="D87" s="168">
        <f>D59+D67+D75+D83+D86</f>
        <v>0</v>
      </c>
      <c r="E87" s="168">
        <f>E59+E67+E75+E83+E86</f>
        <v>0</v>
      </c>
      <c r="F87" s="168">
        <f>F59+F67+F75+F83+F86</f>
        <v>0</v>
      </c>
      <c r="G87" s="168">
        <f>G59+G67+G75+G83+G86</f>
        <v>0</v>
      </c>
    </row>
    <row r="88" spans="1:7" ht="15" thickTop="1" x14ac:dyDescent="0.15">
      <c r="A88" s="415"/>
      <c r="B88" s="114" t="s">
        <v>582</v>
      </c>
      <c r="C88" s="51" t="s">
        <v>583</v>
      </c>
      <c r="D88" s="142"/>
      <c r="E88" s="142"/>
      <c r="F88" s="142"/>
      <c r="G88" s="142"/>
    </row>
    <row r="89" spans="1:7" x14ac:dyDescent="0.15">
      <c r="A89" s="262"/>
      <c r="B89" s="114"/>
      <c r="C89" s="114" t="s">
        <v>143</v>
      </c>
      <c r="D89" s="524"/>
      <c r="E89" s="527"/>
      <c r="F89" s="527"/>
      <c r="G89" s="527"/>
    </row>
    <row r="90" spans="1:7" x14ac:dyDescent="0.15">
      <c r="A90" s="352"/>
      <c r="B90" s="114"/>
      <c r="C90" s="114" t="s">
        <v>144</v>
      </c>
      <c r="D90" s="524"/>
      <c r="E90" s="527"/>
      <c r="F90" s="527"/>
      <c r="G90" s="527"/>
    </row>
    <row r="91" spans="1:7" ht="15" thickBot="1" x14ac:dyDescent="0.2">
      <c r="A91" s="416"/>
      <c r="B91" s="133" t="s">
        <v>145</v>
      </c>
      <c r="C91" s="57"/>
      <c r="D91" s="162">
        <f>SUM(D89:D90)</f>
        <v>0</v>
      </c>
      <c r="E91" s="162">
        <f>SUM(E89:E90)</f>
        <v>0</v>
      </c>
      <c r="F91" s="162">
        <f>SUM(F89:F90)</f>
        <v>0</v>
      </c>
      <c r="G91" s="162">
        <f>SUM(G89:G90)</f>
        <v>0</v>
      </c>
    </row>
    <row r="92" spans="1:7" ht="16" thickTop="1" thickBot="1" x14ac:dyDescent="0.2">
      <c r="A92" s="417" t="s">
        <v>146</v>
      </c>
      <c r="B92" s="192"/>
      <c r="C92" s="393"/>
      <c r="D92" s="394">
        <f>D87+D91</f>
        <v>0</v>
      </c>
      <c r="E92" s="394">
        <f>E87+E91</f>
        <v>0</v>
      </c>
      <c r="F92" s="394">
        <f>F87+F91</f>
        <v>0</v>
      </c>
      <c r="G92" s="394">
        <f>G87+G91</f>
        <v>0</v>
      </c>
    </row>
    <row r="93" spans="1:7" ht="15" thickTop="1" x14ac:dyDescent="0.15">
      <c r="A93" s="157"/>
      <c r="B93" s="158"/>
      <c r="C93" s="396"/>
      <c r="D93" s="166"/>
      <c r="E93" s="166"/>
      <c r="F93" s="166"/>
      <c r="G93" s="166"/>
    </row>
    <row r="94" spans="1:7" x14ac:dyDescent="0.15">
      <c r="A94" s="397" t="str">
        <f>'Form 1 Cover'!B21</f>
        <v>CORAL ACADEMY OF LAS VEGAS</v>
      </c>
      <c r="B94" s="152"/>
      <c r="C94" s="58"/>
      <c r="F94" s="38" t="str">
        <f>"Budget Fiscal Year "&amp;TEXT('Form 1 Cover'!$D$138, "mm/dd/yy")</f>
        <v>Budget Fiscal Year 2017-2018</v>
      </c>
    </row>
    <row r="95" spans="1:7" x14ac:dyDescent="0.15">
      <c r="A95" s="397"/>
      <c r="B95" s="152"/>
      <c r="C95" s="58"/>
    </row>
    <row r="96" spans="1:7" x14ac:dyDescent="0.15">
      <c r="A96" s="119" t="s">
        <v>5</v>
      </c>
      <c r="D96" s="38" t="s">
        <v>463</v>
      </c>
      <c r="G96" s="153">
        <f>'Form 1 Cover'!D147</f>
        <v>42787</v>
      </c>
    </row>
    <row r="98" spans="2:7" x14ac:dyDescent="0.15">
      <c r="B98" s="398"/>
      <c r="C98" s="399" t="s">
        <v>584</v>
      </c>
      <c r="D98" s="400">
        <f>D41-D87</f>
        <v>0</v>
      </c>
      <c r="E98" s="400">
        <f>E41-E87</f>
        <v>0</v>
      </c>
      <c r="F98" s="400">
        <f>F41-F87</f>
        <v>0</v>
      </c>
      <c r="G98" s="400">
        <f>G41-G87</f>
        <v>0</v>
      </c>
    </row>
  </sheetData>
  <sheetProtection password="CC13" sheet="1" objects="1" scenarios="1"/>
  <mergeCells count="2">
    <mergeCell ref="F47:G47"/>
    <mergeCell ref="F5:G5"/>
  </mergeCells>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tabSelected="1" workbookViewId="0">
      <selection activeCell="G21" sqref="G21"/>
    </sheetView>
  </sheetViews>
  <sheetFormatPr baseColWidth="10" defaultColWidth="9.1640625" defaultRowHeight="14" x14ac:dyDescent="0.15"/>
  <cols>
    <col min="1" max="1" width="28.5" style="38" customWidth="1"/>
    <col min="2" max="2" width="5.6640625" style="38" customWidth="1"/>
    <col min="3" max="3" width="7.6640625" style="38" customWidth="1"/>
    <col min="4" max="4" width="14.6640625" style="38" customWidth="1"/>
    <col min="5" max="5" width="12.33203125" style="38" customWidth="1"/>
    <col min="6" max="6" width="12.5" style="38" customWidth="1"/>
    <col min="7" max="7" width="11.1640625" style="38" customWidth="1"/>
    <col min="8" max="8" width="14.83203125" style="38" customWidth="1"/>
    <col min="9" max="11" width="14.6640625" style="38" customWidth="1"/>
    <col min="12" max="13" width="9.1640625" style="38"/>
    <col min="14" max="14" width="20.5" style="38" customWidth="1"/>
    <col min="15" max="16384" width="9.1640625" style="38"/>
  </cols>
  <sheetData>
    <row r="2" spans="1:21" x14ac:dyDescent="0.15">
      <c r="A2" s="530" t="str">
        <f>'Form 1 Cover'!B21</f>
        <v>CORAL ACADEMY OF LAS VEGAS</v>
      </c>
      <c r="B2" s="58"/>
      <c r="C2" s="58"/>
      <c r="D2" s="58"/>
      <c r="F2" s="262" t="s">
        <v>531</v>
      </c>
      <c r="G2" s="223"/>
      <c r="H2" s="118"/>
      <c r="I2" s="151" t="s">
        <v>94</v>
      </c>
    </row>
    <row r="3" spans="1:21" x14ac:dyDescent="0.15">
      <c r="F3" s="151" t="s">
        <v>96</v>
      </c>
      <c r="I3" s="151" t="s">
        <v>97</v>
      </c>
    </row>
    <row r="4" spans="1:21" x14ac:dyDescent="0.15">
      <c r="A4" s="38" t="s">
        <v>95</v>
      </c>
      <c r="F4" s="151" t="s">
        <v>98</v>
      </c>
      <c r="I4" s="151" t="s">
        <v>99</v>
      </c>
    </row>
    <row r="5" spans="1:21" x14ac:dyDescent="0.15">
      <c r="A5" s="230"/>
      <c r="F5" s="151" t="s">
        <v>100</v>
      </c>
      <c r="I5" s="151" t="s">
        <v>101</v>
      </c>
    </row>
    <row r="6" spans="1:21" x14ac:dyDescent="0.15">
      <c r="F6" s="151" t="s">
        <v>102</v>
      </c>
      <c r="I6" s="151" t="s">
        <v>103</v>
      </c>
    </row>
    <row r="7" spans="1:21" x14ac:dyDescent="0.15">
      <c r="F7" s="151" t="s">
        <v>104</v>
      </c>
      <c r="I7" s="151" t="s">
        <v>105</v>
      </c>
    </row>
    <row r="8" spans="1:21" x14ac:dyDescent="0.15">
      <c r="F8" s="151"/>
    </row>
    <row r="10" spans="1:21" s="240" customFormat="1" x14ac:dyDescent="0.15">
      <c r="A10" s="236" t="s">
        <v>47</v>
      </c>
      <c r="B10" s="236" t="s">
        <v>48</v>
      </c>
      <c r="C10" s="237" t="s">
        <v>49</v>
      </c>
      <c r="D10" s="237" t="s">
        <v>50</v>
      </c>
      <c r="E10" s="237" t="s">
        <v>51</v>
      </c>
      <c r="F10" s="237" t="s">
        <v>52</v>
      </c>
      <c r="G10" s="237" t="s">
        <v>53</v>
      </c>
      <c r="H10" s="238" t="s">
        <v>54</v>
      </c>
      <c r="I10" s="239" t="s">
        <v>106</v>
      </c>
      <c r="J10" s="237" t="s">
        <v>107</v>
      </c>
      <c r="K10" s="236" t="s">
        <v>108</v>
      </c>
    </row>
    <row r="11" spans="1:21" s="50" customFormat="1" x14ac:dyDescent="0.15">
      <c r="A11" s="48"/>
      <c r="B11" s="48"/>
      <c r="C11" s="49" t="s">
        <v>606</v>
      </c>
      <c r="D11" s="49"/>
      <c r="E11" s="49"/>
      <c r="F11" s="49"/>
      <c r="G11" s="49"/>
      <c r="H11" s="241"/>
      <c r="I11" s="242" t="s">
        <v>109</v>
      </c>
      <c r="J11" s="243"/>
      <c r="K11" s="244" t="s">
        <v>465</v>
      </c>
      <c r="M11" s="241"/>
      <c r="N11" s="241"/>
      <c r="O11" s="241"/>
      <c r="P11" s="241"/>
      <c r="Q11" s="241"/>
      <c r="R11" s="241"/>
      <c r="S11" s="241"/>
      <c r="T11" s="241"/>
      <c r="U11" s="241"/>
    </row>
    <row r="12" spans="1:21" s="240" customFormat="1" x14ac:dyDescent="0.15">
      <c r="A12" s="244"/>
      <c r="B12" s="244"/>
      <c r="C12" s="245" t="s">
        <v>607</v>
      </c>
      <c r="D12" s="245"/>
      <c r="E12" s="245"/>
      <c r="F12" s="245"/>
      <c r="G12" s="245"/>
      <c r="H12" s="246" t="s">
        <v>110</v>
      </c>
      <c r="I12" s="666" t="str">
        <f>"YEAR ENDING "&amp;TEXT('Form 1 Cover'!D140, "MM/DD/YY")</f>
        <v>YEAR ENDING 06/30/18</v>
      </c>
      <c r="J12" s="668"/>
      <c r="K12" s="244"/>
      <c r="L12" s="50"/>
      <c r="M12" s="246"/>
      <c r="N12" s="246"/>
      <c r="O12" s="246"/>
      <c r="P12" s="246"/>
      <c r="Q12" s="246"/>
      <c r="R12" s="246"/>
      <c r="S12" s="246"/>
      <c r="T12" s="246"/>
      <c r="U12" s="246"/>
    </row>
    <row r="13" spans="1:21" s="50" customFormat="1" x14ac:dyDescent="0.15">
      <c r="A13" s="48"/>
      <c r="B13" s="48"/>
      <c r="C13" s="49" t="s">
        <v>608</v>
      </c>
      <c r="D13" s="49" t="s">
        <v>111</v>
      </c>
      <c r="E13" s="49"/>
      <c r="F13" s="49" t="s">
        <v>112</v>
      </c>
      <c r="G13" s="49"/>
      <c r="H13" s="241" t="s">
        <v>113</v>
      </c>
      <c r="I13" s="5"/>
      <c r="J13" s="6"/>
      <c r="K13" s="244"/>
      <c r="M13" s="241"/>
      <c r="N13" s="241"/>
      <c r="O13" s="241"/>
      <c r="P13" s="241"/>
      <c r="Q13" s="241"/>
      <c r="R13" s="241"/>
      <c r="S13" s="241"/>
      <c r="T13" s="241"/>
      <c r="U13" s="241"/>
    </row>
    <row r="14" spans="1:21" s="50" customFormat="1" x14ac:dyDescent="0.15">
      <c r="A14" s="48" t="s">
        <v>424</v>
      </c>
      <c r="B14" s="48" t="s">
        <v>466</v>
      </c>
      <c r="C14" s="49" t="s">
        <v>607</v>
      </c>
      <c r="D14" s="49" t="s">
        <v>114</v>
      </c>
      <c r="E14" s="49" t="s">
        <v>115</v>
      </c>
      <c r="F14" s="49" t="s">
        <v>116</v>
      </c>
      <c r="G14" s="49" t="s">
        <v>117</v>
      </c>
      <c r="H14" s="241" t="s">
        <v>118</v>
      </c>
      <c r="I14" s="33" t="s">
        <v>467</v>
      </c>
      <c r="J14" s="32" t="s">
        <v>119</v>
      </c>
      <c r="K14" s="34">
        <f>'Form 1 Cover'!D140</f>
        <v>43281</v>
      </c>
      <c r="M14" s="241"/>
      <c r="N14" s="241"/>
      <c r="O14" s="241"/>
      <c r="P14" s="241"/>
      <c r="Q14" s="241"/>
      <c r="R14" s="241"/>
      <c r="S14" s="241"/>
      <c r="T14" s="241"/>
      <c r="U14" s="241"/>
    </row>
    <row r="15" spans="1:21" s="50" customFormat="1" ht="15" thickBot="1" x14ac:dyDescent="0.2">
      <c r="A15" s="247" t="s">
        <v>120</v>
      </c>
      <c r="B15" s="249" t="s">
        <v>121</v>
      </c>
      <c r="C15" s="248" t="s">
        <v>122</v>
      </c>
      <c r="D15" s="248" t="s">
        <v>123</v>
      </c>
      <c r="E15" s="248" t="s">
        <v>124</v>
      </c>
      <c r="F15" s="248" t="s">
        <v>124</v>
      </c>
      <c r="G15" s="249" t="s">
        <v>125</v>
      </c>
      <c r="H15" s="31">
        <f>'Form 1 Cover'!D144</f>
        <v>42917</v>
      </c>
      <c r="I15" s="250" t="s">
        <v>126</v>
      </c>
      <c r="J15" s="251" t="s">
        <v>126</v>
      </c>
      <c r="K15" s="250" t="s">
        <v>127</v>
      </c>
      <c r="M15" s="241"/>
      <c r="N15" s="241"/>
      <c r="O15" s="241"/>
      <c r="P15" s="241"/>
      <c r="Q15" s="241"/>
      <c r="R15" s="241"/>
      <c r="S15" s="241"/>
      <c r="T15" s="241"/>
      <c r="U15" s="241"/>
    </row>
    <row r="16" spans="1:21" ht="27" customHeight="1" x14ac:dyDescent="0.15">
      <c r="A16" s="545" t="s">
        <v>128</v>
      </c>
      <c r="B16" s="252"/>
      <c r="C16" s="252"/>
      <c r="D16" s="189"/>
      <c r="E16" s="253"/>
      <c r="F16" s="253"/>
      <c r="G16" s="254"/>
      <c r="H16" s="255"/>
      <c r="I16" s="116"/>
      <c r="J16" s="116"/>
      <c r="K16" s="116"/>
      <c r="M16" s="58"/>
      <c r="N16" s="660"/>
      <c r="O16" s="660"/>
      <c r="P16" s="58"/>
      <c r="Q16" s="58"/>
      <c r="R16" s="58"/>
      <c r="S16" s="58"/>
      <c r="T16" s="58"/>
      <c r="U16" s="58"/>
    </row>
    <row r="17" spans="1:21" ht="14" customHeight="1" x14ac:dyDescent="0.15">
      <c r="A17" s="539" t="s">
        <v>715</v>
      </c>
      <c r="B17" s="540">
        <v>4</v>
      </c>
      <c r="C17" s="599">
        <v>30</v>
      </c>
      <c r="D17" s="541">
        <v>9260000</v>
      </c>
      <c r="E17" s="542">
        <v>41774</v>
      </c>
      <c r="F17" s="542">
        <v>52779</v>
      </c>
      <c r="G17" s="543">
        <v>0.05</v>
      </c>
      <c r="H17" s="544">
        <v>8930000</v>
      </c>
      <c r="I17" s="544">
        <f>2*244334.38</f>
        <v>488668.76</v>
      </c>
      <c r="J17" s="544">
        <v>145000</v>
      </c>
      <c r="K17" s="418">
        <f t="shared" ref="K17:K31" si="0">I17+J17</f>
        <v>633668.76</v>
      </c>
      <c r="M17" s="58"/>
      <c r="N17" s="660"/>
      <c r="O17" s="660"/>
      <c r="P17" s="58"/>
      <c r="Q17" s="58"/>
      <c r="R17" s="58"/>
      <c r="S17" s="58"/>
      <c r="T17" s="58"/>
      <c r="U17" s="58"/>
    </row>
    <row r="18" spans="1:21" ht="14" customHeight="1" x14ac:dyDescent="0.15">
      <c r="A18" s="539" t="s">
        <v>715</v>
      </c>
      <c r="B18" s="540">
        <v>4</v>
      </c>
      <c r="C18" s="540">
        <v>30</v>
      </c>
      <c r="D18" s="541">
        <v>14911431.84</v>
      </c>
      <c r="E18" s="542">
        <v>43040</v>
      </c>
      <c r="F18" s="542">
        <v>53997</v>
      </c>
      <c r="G18" s="543">
        <v>0.05</v>
      </c>
      <c r="H18" s="544">
        <v>0</v>
      </c>
      <c r="I18" s="544">
        <v>467662.73</v>
      </c>
      <c r="J18" s="544">
        <v>62130.97</v>
      </c>
      <c r="K18" s="418">
        <f t="shared" si="0"/>
        <v>529793.69999999995</v>
      </c>
      <c r="M18" s="58"/>
      <c r="N18" s="58"/>
      <c r="O18" s="58"/>
      <c r="P18" s="58"/>
      <c r="Q18" s="58"/>
      <c r="R18" s="58"/>
      <c r="S18" s="58"/>
      <c r="T18" s="58"/>
      <c r="U18" s="58"/>
    </row>
    <row r="19" spans="1:21" ht="14" customHeight="1" x14ac:dyDescent="0.15">
      <c r="A19" s="539"/>
      <c r="B19" s="540"/>
      <c r="C19" s="540"/>
      <c r="D19" s="541"/>
      <c r="E19" s="542"/>
      <c r="F19" s="542"/>
      <c r="G19" s="543"/>
      <c r="H19" s="544"/>
      <c r="I19" s="544"/>
      <c r="J19" s="544"/>
      <c r="K19" s="418">
        <f t="shared" si="0"/>
        <v>0</v>
      </c>
      <c r="M19" s="58"/>
      <c r="N19" s="58"/>
      <c r="O19" s="58"/>
      <c r="P19" s="58"/>
      <c r="Q19" s="58"/>
      <c r="R19" s="58"/>
      <c r="S19" s="58"/>
      <c r="T19" s="58"/>
      <c r="U19" s="58"/>
    </row>
    <row r="20" spans="1:21" ht="14" customHeight="1" x14ac:dyDescent="0.15">
      <c r="A20" s="539"/>
      <c r="B20" s="540"/>
      <c r="C20" s="540"/>
      <c r="D20" s="541"/>
      <c r="E20" s="542"/>
      <c r="F20" s="542"/>
      <c r="G20" s="543"/>
      <c r="H20" s="544"/>
      <c r="I20" s="544"/>
      <c r="J20" s="544"/>
      <c r="K20" s="418">
        <f t="shared" si="0"/>
        <v>0</v>
      </c>
      <c r="M20" s="58"/>
      <c r="N20" s="660"/>
      <c r="O20" s="660"/>
      <c r="P20" s="58"/>
      <c r="Q20" s="58"/>
      <c r="R20" s="58"/>
      <c r="S20" s="58"/>
      <c r="T20" s="58"/>
      <c r="U20" s="58"/>
    </row>
    <row r="21" spans="1:21" ht="14" customHeight="1" x14ac:dyDescent="0.15">
      <c r="A21" s="539"/>
      <c r="B21" s="540"/>
      <c r="C21" s="540"/>
      <c r="D21" s="541"/>
      <c r="E21" s="542"/>
      <c r="F21" s="542"/>
      <c r="G21" s="543"/>
      <c r="H21" s="544"/>
      <c r="I21" s="544"/>
      <c r="J21" s="544"/>
      <c r="K21" s="418">
        <f t="shared" si="0"/>
        <v>0</v>
      </c>
      <c r="M21" s="58"/>
      <c r="N21" s="660"/>
      <c r="O21" s="660"/>
      <c r="P21" s="58"/>
      <c r="Q21" s="58"/>
      <c r="R21" s="58"/>
      <c r="S21" s="58"/>
      <c r="T21" s="58"/>
      <c r="U21" s="58"/>
    </row>
    <row r="22" spans="1:21" ht="14" customHeight="1" x14ac:dyDescent="0.15">
      <c r="A22" s="539"/>
      <c r="B22" s="540"/>
      <c r="C22" s="540"/>
      <c r="D22" s="541"/>
      <c r="E22" s="542"/>
      <c r="F22" s="542"/>
      <c r="G22" s="543"/>
      <c r="H22" s="544"/>
      <c r="I22" s="544"/>
      <c r="J22" s="544"/>
      <c r="K22" s="418">
        <f t="shared" si="0"/>
        <v>0</v>
      </c>
      <c r="M22" s="58"/>
      <c r="N22" s="58"/>
      <c r="O22" s="58"/>
      <c r="P22" s="58"/>
      <c r="Q22" s="58"/>
      <c r="R22" s="58"/>
      <c r="S22" s="58"/>
      <c r="T22" s="58"/>
      <c r="U22" s="58"/>
    </row>
    <row r="23" spans="1:21" ht="14" customHeight="1" x14ac:dyDescent="0.15">
      <c r="A23" s="539"/>
      <c r="B23" s="540"/>
      <c r="C23" s="540"/>
      <c r="D23" s="541"/>
      <c r="E23" s="542"/>
      <c r="F23" s="542"/>
      <c r="G23" s="543"/>
      <c r="H23" s="544"/>
      <c r="I23" s="544"/>
      <c r="J23" s="544"/>
      <c r="K23" s="418">
        <f t="shared" si="0"/>
        <v>0</v>
      </c>
      <c r="M23" s="58"/>
      <c r="N23" s="58"/>
      <c r="O23" s="58"/>
      <c r="P23" s="58"/>
      <c r="Q23" s="58"/>
      <c r="R23" s="58"/>
      <c r="S23" s="58"/>
      <c r="T23" s="58"/>
      <c r="U23" s="58"/>
    </row>
    <row r="24" spans="1:21" ht="14" customHeight="1" x14ac:dyDescent="0.15">
      <c r="A24" s="539"/>
      <c r="B24" s="540"/>
      <c r="C24" s="540"/>
      <c r="D24" s="541"/>
      <c r="E24" s="542"/>
      <c r="F24" s="542"/>
      <c r="G24" s="543"/>
      <c r="H24" s="544"/>
      <c r="I24" s="544"/>
      <c r="J24" s="544"/>
      <c r="K24" s="418">
        <f t="shared" si="0"/>
        <v>0</v>
      </c>
      <c r="M24" s="58"/>
      <c r="N24" s="660"/>
      <c r="O24" s="660"/>
      <c r="P24" s="58"/>
      <c r="Q24" s="58"/>
      <c r="R24" s="58"/>
      <c r="S24" s="58"/>
      <c r="T24" s="58"/>
      <c r="U24" s="58"/>
    </row>
    <row r="25" spans="1:21" ht="14" customHeight="1" x14ac:dyDescent="0.15">
      <c r="A25" s="539"/>
      <c r="B25" s="540"/>
      <c r="C25" s="540"/>
      <c r="D25" s="541"/>
      <c r="E25" s="542"/>
      <c r="F25" s="542"/>
      <c r="G25" s="543"/>
      <c r="H25" s="544"/>
      <c r="I25" s="544"/>
      <c r="J25" s="544"/>
      <c r="K25" s="418">
        <f t="shared" si="0"/>
        <v>0</v>
      </c>
      <c r="M25" s="58"/>
      <c r="N25" s="58"/>
      <c r="O25" s="58"/>
      <c r="P25" s="58"/>
      <c r="Q25" s="58"/>
      <c r="R25" s="58"/>
      <c r="S25" s="58"/>
      <c r="T25" s="58"/>
      <c r="U25" s="58"/>
    </row>
    <row r="26" spans="1:21" ht="14" customHeight="1" x14ac:dyDescent="0.15">
      <c r="A26" s="539"/>
      <c r="B26" s="540"/>
      <c r="C26" s="540"/>
      <c r="D26" s="541"/>
      <c r="E26" s="542"/>
      <c r="F26" s="542"/>
      <c r="G26" s="543"/>
      <c r="H26" s="544"/>
      <c r="I26" s="544"/>
      <c r="J26" s="544"/>
      <c r="K26" s="418">
        <f t="shared" si="0"/>
        <v>0</v>
      </c>
      <c r="M26" s="58"/>
      <c r="N26" s="58"/>
      <c r="O26" s="58"/>
      <c r="P26" s="58"/>
      <c r="Q26" s="58"/>
      <c r="R26" s="58"/>
      <c r="S26" s="58"/>
      <c r="T26" s="58"/>
      <c r="U26" s="58"/>
    </row>
    <row r="27" spans="1:21" ht="14" customHeight="1" x14ac:dyDescent="0.15">
      <c r="A27" s="539"/>
      <c r="B27" s="540"/>
      <c r="C27" s="540"/>
      <c r="D27" s="541"/>
      <c r="E27" s="542"/>
      <c r="F27" s="542"/>
      <c r="G27" s="543"/>
      <c r="H27" s="544"/>
      <c r="I27" s="544"/>
      <c r="J27" s="544"/>
      <c r="K27" s="418">
        <f t="shared" si="0"/>
        <v>0</v>
      </c>
      <c r="M27" s="58"/>
      <c r="N27" s="682"/>
      <c r="O27" s="682"/>
      <c r="P27" s="682"/>
      <c r="Q27" s="682"/>
      <c r="R27" s="58"/>
      <c r="S27" s="58"/>
      <c r="T27" s="58"/>
      <c r="U27" s="58"/>
    </row>
    <row r="28" spans="1:21" ht="14" customHeight="1" x14ac:dyDescent="0.15">
      <c r="A28" s="539"/>
      <c r="B28" s="540"/>
      <c r="C28" s="540"/>
      <c r="D28" s="541"/>
      <c r="E28" s="542"/>
      <c r="F28" s="542"/>
      <c r="G28" s="543"/>
      <c r="H28" s="544"/>
      <c r="I28" s="544"/>
      <c r="J28" s="544"/>
      <c r="K28" s="418">
        <f t="shared" si="0"/>
        <v>0</v>
      </c>
      <c r="M28" s="58"/>
      <c r="N28" s="660"/>
      <c r="O28" s="660"/>
      <c r="P28" s="660"/>
      <c r="Q28" s="660"/>
      <c r="R28" s="58"/>
      <c r="S28" s="58"/>
      <c r="T28" s="58"/>
      <c r="U28" s="58"/>
    </row>
    <row r="29" spans="1:21" ht="14" customHeight="1" x14ac:dyDescent="0.15">
      <c r="A29" s="539"/>
      <c r="B29" s="540"/>
      <c r="C29" s="540"/>
      <c r="D29" s="541"/>
      <c r="E29" s="542"/>
      <c r="F29" s="542"/>
      <c r="G29" s="543"/>
      <c r="H29" s="544"/>
      <c r="I29" s="544"/>
      <c r="J29" s="544"/>
      <c r="K29" s="418">
        <f t="shared" si="0"/>
        <v>0</v>
      </c>
      <c r="M29" s="58"/>
      <c r="N29" s="35"/>
      <c r="O29" s="35"/>
      <c r="P29" s="35"/>
      <c r="Q29" s="35"/>
      <c r="R29" s="58"/>
      <c r="S29" s="58"/>
      <c r="T29" s="58"/>
      <c r="U29" s="58"/>
    </row>
    <row r="30" spans="1:21" ht="14" customHeight="1" x14ac:dyDescent="0.15">
      <c r="A30" s="539"/>
      <c r="B30" s="540"/>
      <c r="C30" s="540"/>
      <c r="D30" s="541"/>
      <c r="E30" s="542"/>
      <c r="F30" s="542"/>
      <c r="G30" s="543"/>
      <c r="H30" s="544"/>
      <c r="I30" s="544"/>
      <c r="J30" s="544"/>
      <c r="K30" s="418">
        <f t="shared" si="0"/>
        <v>0</v>
      </c>
      <c r="M30" s="58"/>
      <c r="N30" s="58"/>
      <c r="O30" s="58"/>
      <c r="P30" s="58"/>
      <c r="Q30" s="58"/>
      <c r="R30" s="58"/>
      <c r="S30" s="58"/>
      <c r="T30" s="58"/>
      <c r="U30" s="58"/>
    </row>
    <row r="31" spans="1:21" ht="14" customHeight="1" x14ac:dyDescent="0.15">
      <c r="A31" s="539"/>
      <c r="B31" s="540"/>
      <c r="C31" s="540"/>
      <c r="D31" s="541"/>
      <c r="E31" s="542"/>
      <c r="F31" s="542"/>
      <c r="G31" s="543"/>
      <c r="H31" s="544"/>
      <c r="I31" s="544"/>
      <c r="J31" s="544"/>
      <c r="K31" s="418">
        <f t="shared" si="0"/>
        <v>0</v>
      </c>
      <c r="M31" s="58"/>
      <c r="N31" s="58"/>
      <c r="O31" s="58"/>
      <c r="P31" s="58"/>
      <c r="Q31" s="58"/>
      <c r="R31" s="58"/>
      <c r="S31" s="58"/>
      <c r="T31" s="58"/>
      <c r="U31" s="58"/>
    </row>
    <row r="32" spans="1:21" s="36" customFormat="1" ht="25.5" customHeight="1" x14ac:dyDescent="0.15">
      <c r="A32" s="256" t="s">
        <v>129</v>
      </c>
      <c r="B32" s="256"/>
      <c r="C32" s="256"/>
      <c r="D32" s="419">
        <f>SUM(D17:D31)</f>
        <v>24171431.84</v>
      </c>
      <c r="E32" s="256"/>
      <c r="F32" s="256"/>
      <c r="G32" s="256"/>
      <c r="H32" s="420">
        <f>SUM(H16:H31)</f>
        <v>8930000</v>
      </c>
      <c r="I32" s="420">
        <f>SUM(I17:I31)</f>
        <v>956331.49</v>
      </c>
      <c r="J32" s="420">
        <f>SUM(J17:J31)</f>
        <v>207130.97</v>
      </c>
      <c r="K32" s="420">
        <f>SUM(K17:K31)</f>
        <v>1163462.46</v>
      </c>
      <c r="M32" s="213"/>
      <c r="N32" s="257"/>
      <c r="O32" s="257"/>
      <c r="P32" s="213"/>
      <c r="Q32" s="213"/>
      <c r="R32" s="213"/>
      <c r="S32" s="213"/>
      <c r="T32" s="213"/>
      <c r="U32" s="213"/>
    </row>
    <row r="33" spans="1:21" s="36" customFormat="1" ht="25.5" customHeight="1" x14ac:dyDescent="0.15">
      <c r="A33" s="260"/>
      <c r="B33" s="260"/>
      <c r="C33" s="260"/>
      <c r="D33" s="261"/>
      <c r="E33" s="260"/>
      <c r="F33" s="260"/>
      <c r="G33" s="260"/>
      <c r="H33" s="261"/>
      <c r="I33" s="261"/>
      <c r="J33" s="261"/>
      <c r="K33" s="261"/>
      <c r="M33" s="213"/>
      <c r="N33" s="257"/>
      <c r="O33" s="257"/>
      <c r="P33" s="213"/>
      <c r="Q33" s="213"/>
      <c r="R33" s="213"/>
      <c r="S33" s="213"/>
      <c r="T33" s="213"/>
      <c r="U33" s="213"/>
    </row>
    <row r="34" spans="1:21" ht="21.75" customHeight="1" x14ac:dyDescent="0.15">
      <c r="A34" s="530" t="str">
        <f>'Form 1 Cover'!B21</f>
        <v>CORAL ACADEMY OF LAS VEGAS</v>
      </c>
      <c r="D34" s="58"/>
      <c r="H34" s="241"/>
      <c r="J34" s="3" t="str">
        <f>"Budget Fiscal Year "&amp;TEXT('Form 1 Cover'!$D$138, "mm/dd/yy")</f>
        <v>Budget Fiscal Year 2017-2018</v>
      </c>
      <c r="K34" s="241"/>
      <c r="M34" s="58"/>
      <c r="N34" s="258"/>
      <c r="O34" s="258"/>
      <c r="P34" s="58"/>
      <c r="Q34" s="58"/>
      <c r="R34" s="58"/>
      <c r="S34" s="58"/>
      <c r="T34" s="58"/>
      <c r="U34" s="58"/>
    </row>
    <row r="35" spans="1:21" x14ac:dyDescent="0.15">
      <c r="A35" s="58"/>
      <c r="M35" s="58"/>
      <c r="N35" s="58"/>
      <c r="O35" s="58"/>
      <c r="P35" s="58"/>
      <c r="Q35" s="58"/>
      <c r="R35" s="58"/>
      <c r="S35" s="58"/>
      <c r="T35" s="58"/>
      <c r="U35" s="58"/>
    </row>
    <row r="36" spans="1:21" x14ac:dyDescent="0.15">
      <c r="A36" s="259" t="s">
        <v>561</v>
      </c>
      <c r="K36" s="2">
        <f>'Form 1 Cover'!$D$147</f>
        <v>42787</v>
      </c>
      <c r="M36" s="58"/>
      <c r="N36" s="58"/>
      <c r="O36" s="58"/>
      <c r="P36" s="58"/>
      <c r="Q36" s="58"/>
      <c r="R36" s="58"/>
      <c r="S36" s="58"/>
      <c r="T36" s="58"/>
      <c r="U36" s="58"/>
    </row>
    <row r="37" spans="1:21" x14ac:dyDescent="0.15">
      <c r="M37" s="58"/>
      <c r="N37" s="58"/>
      <c r="O37" s="58"/>
      <c r="P37" s="58"/>
      <c r="Q37" s="58"/>
      <c r="R37" s="58"/>
      <c r="S37" s="58"/>
      <c r="T37" s="58"/>
      <c r="U37" s="58"/>
    </row>
    <row r="38" spans="1:21" x14ac:dyDescent="0.15">
      <c r="M38" s="58"/>
      <c r="N38" s="58"/>
      <c r="O38" s="58"/>
      <c r="P38" s="58"/>
      <c r="Q38" s="58"/>
      <c r="R38" s="58"/>
      <c r="S38" s="58"/>
      <c r="T38" s="58"/>
      <c r="U38" s="58"/>
    </row>
  </sheetData>
  <sheetProtection password="CC13" sheet="1" objects="1" scenarios="1"/>
  <mergeCells count="9">
    <mergeCell ref="P27:Q27"/>
    <mergeCell ref="N28:Q28"/>
    <mergeCell ref="N16:O16"/>
    <mergeCell ref="I12:J12"/>
    <mergeCell ref="N17:O17"/>
    <mergeCell ref="N24:O24"/>
    <mergeCell ref="N20:O20"/>
    <mergeCell ref="N21:O21"/>
    <mergeCell ref="N27:O27"/>
  </mergeCells>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B2" sqref="B2"/>
    </sheetView>
  </sheetViews>
  <sheetFormatPr baseColWidth="10" defaultColWidth="9.1640625" defaultRowHeight="14" x14ac:dyDescent="0.15"/>
  <cols>
    <col min="1" max="1" width="3.5" style="38" customWidth="1"/>
    <col min="2" max="2" width="31.1640625" style="38" customWidth="1"/>
    <col min="3" max="3" width="11.1640625" style="38" customWidth="1"/>
    <col min="4" max="7" width="21.6640625" style="38" customWidth="1"/>
    <col min="8" max="16384" width="9.1640625" style="38"/>
  </cols>
  <sheetData>
    <row r="1" spans="1:7" x14ac:dyDescent="0.15">
      <c r="B1" s="36" t="str">
        <f>'Form 1 Cover'!B21</f>
        <v>CORAL ACADEMY OF LAS VEGAS</v>
      </c>
    </row>
    <row r="3" spans="1:7" ht="19.5" customHeight="1" x14ac:dyDescent="0.15">
      <c r="A3" s="36"/>
      <c r="B3" s="36"/>
      <c r="C3" s="37"/>
      <c r="D3" s="683" t="s">
        <v>548</v>
      </c>
      <c r="E3" s="684"/>
      <c r="F3" s="685" t="s">
        <v>549</v>
      </c>
      <c r="G3" s="684"/>
    </row>
    <row r="4" spans="1:7" ht="16" x14ac:dyDescent="0.2">
      <c r="A4" s="39" t="s">
        <v>66</v>
      </c>
      <c r="B4" s="36"/>
      <c r="C4" s="40" t="str">
        <f>'Form 1 Cover'!D138</f>
        <v>2017-2018</v>
      </c>
      <c r="D4" s="41" t="s">
        <v>67</v>
      </c>
      <c r="E4" s="42" t="s">
        <v>48</v>
      </c>
      <c r="F4" s="42" t="s">
        <v>49</v>
      </c>
      <c r="G4" s="42" t="s">
        <v>50</v>
      </c>
    </row>
    <row r="5" spans="1:7" x14ac:dyDescent="0.15">
      <c r="A5" s="43"/>
      <c r="B5" s="43"/>
      <c r="C5" s="44"/>
      <c r="D5" s="45" t="s">
        <v>68</v>
      </c>
      <c r="E5" s="46" t="s">
        <v>69</v>
      </c>
      <c r="F5" s="46" t="s">
        <v>68</v>
      </c>
      <c r="G5" s="46" t="s">
        <v>69</v>
      </c>
    </row>
    <row r="6" spans="1:7" x14ac:dyDescent="0.15">
      <c r="A6" s="460"/>
      <c r="B6" s="96"/>
      <c r="C6" s="421" t="s">
        <v>425</v>
      </c>
      <c r="D6" s="48" t="s">
        <v>540</v>
      </c>
      <c r="E6" s="49" t="s">
        <v>541</v>
      </c>
      <c r="F6" s="49" t="s">
        <v>542</v>
      </c>
      <c r="G6" s="49" t="s">
        <v>543</v>
      </c>
    </row>
    <row r="7" spans="1:7" x14ac:dyDescent="0.15">
      <c r="A7" s="470" t="s">
        <v>70</v>
      </c>
      <c r="B7" s="51"/>
      <c r="C7" s="46" t="s">
        <v>71</v>
      </c>
      <c r="D7" s="252" t="s">
        <v>533</v>
      </c>
      <c r="E7" s="44" t="s">
        <v>538</v>
      </c>
      <c r="F7" s="44" t="s">
        <v>539</v>
      </c>
      <c r="G7" s="44" t="s">
        <v>544</v>
      </c>
    </row>
    <row r="8" spans="1:7" x14ac:dyDescent="0.15">
      <c r="A8" s="471"/>
      <c r="B8" s="263" t="s">
        <v>536</v>
      </c>
      <c r="C8" s="264" t="s">
        <v>545</v>
      </c>
      <c r="D8" s="546"/>
      <c r="E8" s="546"/>
      <c r="F8" s="361"/>
      <c r="G8" s="361"/>
    </row>
    <row r="9" spans="1:7" x14ac:dyDescent="0.15">
      <c r="A9" s="471"/>
      <c r="B9" s="263" t="s">
        <v>534</v>
      </c>
      <c r="C9" s="264" t="s">
        <v>546</v>
      </c>
      <c r="D9" s="546"/>
      <c r="E9" s="546"/>
      <c r="F9" s="361"/>
      <c r="G9" s="361"/>
    </row>
    <row r="10" spans="1:7" x14ac:dyDescent="0.15">
      <c r="A10" s="471"/>
      <c r="B10" s="263" t="s">
        <v>535</v>
      </c>
      <c r="C10" s="264" t="s">
        <v>545</v>
      </c>
      <c r="D10" s="361"/>
      <c r="E10" s="361"/>
      <c r="F10" s="546"/>
      <c r="G10" s="546"/>
    </row>
    <row r="11" spans="1:7" x14ac:dyDescent="0.15">
      <c r="A11" s="471"/>
      <c r="B11" s="263" t="s">
        <v>537</v>
      </c>
      <c r="C11" s="264" t="s">
        <v>547</v>
      </c>
      <c r="D11" s="361"/>
      <c r="E11" s="361"/>
      <c r="F11" s="546"/>
      <c r="G11" s="546"/>
    </row>
    <row r="12" spans="1:7" ht="15" thickBot="1" x14ac:dyDescent="0.2">
      <c r="A12" s="472"/>
      <c r="B12" s="53"/>
      <c r="C12" s="53"/>
      <c r="D12" s="362">
        <f>SUM(D8:D11)</f>
        <v>0</v>
      </c>
      <c r="E12" s="362">
        <f>SUM(E8:E11)</f>
        <v>0</v>
      </c>
      <c r="F12" s="362">
        <f>SUM(F8:F11)</f>
        <v>0</v>
      </c>
      <c r="G12" s="362">
        <f>SUM(G8:G11)</f>
        <v>0</v>
      </c>
    </row>
    <row r="13" spans="1:7" x14ac:dyDescent="0.15">
      <c r="A13" s="58"/>
      <c r="B13" s="211"/>
      <c r="C13" s="211"/>
      <c r="D13" s="211"/>
      <c r="E13" s="211"/>
      <c r="F13" s="211"/>
      <c r="G13" s="211"/>
    </row>
    <row r="14" spans="1:7" x14ac:dyDescent="0.15">
      <c r="A14" s="58"/>
      <c r="B14" s="58"/>
      <c r="C14" s="58"/>
      <c r="D14" s="683" t="s">
        <v>550</v>
      </c>
      <c r="E14" s="684"/>
      <c r="F14" s="683" t="s">
        <v>551</v>
      </c>
      <c r="G14" s="684"/>
    </row>
    <row r="15" spans="1:7" ht="28.5" customHeight="1" x14ac:dyDescent="0.15">
      <c r="A15" s="473" t="s">
        <v>72</v>
      </c>
      <c r="B15" s="118"/>
      <c r="C15" s="474" t="s">
        <v>532</v>
      </c>
      <c r="D15" s="161">
        <v>561</v>
      </c>
      <c r="E15" s="51">
        <v>511</v>
      </c>
      <c r="F15" s="215">
        <v>562</v>
      </c>
      <c r="G15" s="51">
        <v>512</v>
      </c>
    </row>
    <row r="16" spans="1:7" x14ac:dyDescent="0.15">
      <c r="A16" s="352"/>
      <c r="B16" s="51" t="s">
        <v>73</v>
      </c>
      <c r="C16" s="131"/>
      <c r="D16" s="547"/>
      <c r="E16" s="548"/>
      <c r="F16" s="547"/>
      <c r="G16" s="548"/>
    </row>
    <row r="17" spans="1:11" x14ac:dyDescent="0.15">
      <c r="A17" s="352"/>
      <c r="B17" s="51"/>
      <c r="C17" s="131"/>
      <c r="D17" s="547"/>
      <c r="E17" s="548"/>
      <c r="F17" s="547"/>
      <c r="G17" s="548"/>
    </row>
    <row r="18" spans="1:11" x14ac:dyDescent="0.15">
      <c r="A18" s="352"/>
      <c r="B18" s="51" t="s">
        <v>74</v>
      </c>
      <c r="C18" s="131"/>
      <c r="D18" s="547"/>
      <c r="E18" s="548"/>
      <c r="F18" s="547"/>
      <c r="G18" s="548"/>
    </row>
    <row r="19" spans="1:11" x14ac:dyDescent="0.15">
      <c r="A19" s="352"/>
      <c r="B19" s="51"/>
      <c r="C19" s="131"/>
      <c r="D19" s="547"/>
      <c r="E19" s="548"/>
      <c r="F19" s="547"/>
      <c r="G19" s="548"/>
    </row>
    <row r="20" spans="1:11" x14ac:dyDescent="0.15">
      <c r="A20" s="352"/>
      <c r="B20" s="51" t="s">
        <v>75</v>
      </c>
      <c r="C20" s="131"/>
      <c r="D20" s="547"/>
      <c r="E20" s="548"/>
      <c r="F20" s="547"/>
      <c r="G20" s="548"/>
    </row>
    <row r="21" spans="1:11" x14ac:dyDescent="0.15">
      <c r="A21" s="352"/>
      <c r="B21" s="51"/>
      <c r="C21" s="131"/>
      <c r="D21" s="547"/>
      <c r="E21" s="548"/>
      <c r="F21" s="547"/>
      <c r="G21" s="548"/>
    </row>
    <row r="22" spans="1:11" x14ac:dyDescent="0.15">
      <c r="A22" s="352"/>
      <c r="B22" s="51" t="s">
        <v>76</v>
      </c>
      <c r="C22" s="131"/>
      <c r="D22" s="547"/>
      <c r="E22" s="548"/>
      <c r="F22" s="547"/>
      <c r="G22" s="548"/>
    </row>
    <row r="23" spans="1:11" x14ac:dyDescent="0.15">
      <c r="A23" s="352"/>
      <c r="B23" s="51"/>
      <c r="C23" s="131"/>
      <c r="D23" s="547"/>
      <c r="E23" s="548"/>
      <c r="F23" s="547"/>
      <c r="G23" s="548"/>
    </row>
    <row r="24" spans="1:11" x14ac:dyDescent="0.15">
      <c r="A24" s="352"/>
      <c r="B24" s="51" t="s">
        <v>77</v>
      </c>
      <c r="C24" s="131"/>
      <c r="D24" s="547"/>
      <c r="E24" s="548"/>
      <c r="F24" s="547"/>
      <c r="G24" s="548"/>
    </row>
    <row r="25" spans="1:11" x14ac:dyDescent="0.15">
      <c r="A25" s="352"/>
      <c r="B25" s="51"/>
      <c r="C25" s="131"/>
      <c r="D25" s="547"/>
      <c r="E25" s="548"/>
      <c r="F25" s="547"/>
      <c r="G25" s="548"/>
    </row>
    <row r="26" spans="1:11" x14ac:dyDescent="0.15">
      <c r="A26" s="352"/>
      <c r="B26" s="51" t="s">
        <v>78</v>
      </c>
      <c r="C26" s="131"/>
      <c r="D26" s="547"/>
      <c r="E26" s="548"/>
      <c r="F26" s="547"/>
      <c r="G26" s="548"/>
    </row>
    <row r="27" spans="1:11" ht="26.25" customHeight="1" thickBot="1" x14ac:dyDescent="0.2">
      <c r="A27" s="475"/>
      <c r="B27" s="56" t="s">
        <v>79</v>
      </c>
      <c r="C27" s="57"/>
      <c r="D27" s="363">
        <f>SUM(D16:D26)</f>
        <v>0</v>
      </c>
      <c r="E27" s="363">
        <f>SUM(E16:E26)</f>
        <v>0</v>
      </c>
      <c r="F27" s="363">
        <f>SUM(F16:F26)</f>
        <v>0</v>
      </c>
      <c r="G27" s="363">
        <f>SUM(G16:G26)</f>
        <v>0</v>
      </c>
    </row>
    <row r="28" spans="1:11" ht="15" thickTop="1" x14ac:dyDescent="0.15">
      <c r="K28" s="58"/>
    </row>
    <row r="29" spans="1:11" x14ac:dyDescent="0.15">
      <c r="A29" s="134" t="str">
        <f>'Form 1 Cover'!B21</f>
        <v>CORAL ACADEMY OF LAS VEGAS</v>
      </c>
      <c r="D29" s="58"/>
      <c r="F29" s="3" t="str">
        <f>"Budget Fiscal Year "&amp;TEXT('Form 1 Cover'!$D$138, "mm/dd/yy")</f>
        <v>Budget Fiscal Year 2017-2018</v>
      </c>
      <c r="H29" s="241"/>
      <c r="J29" s="3"/>
      <c r="K29" s="241"/>
    </row>
    <row r="30" spans="1:11" x14ac:dyDescent="0.15">
      <c r="F30" s="1"/>
    </row>
    <row r="31" spans="1:11" ht="15" customHeight="1" x14ac:dyDescent="0.15"/>
    <row r="33" spans="1:7" x14ac:dyDescent="0.15">
      <c r="A33" s="38" t="s">
        <v>562</v>
      </c>
      <c r="G33" s="30">
        <f>'Form 1 Cover'!$D$147</f>
        <v>42787</v>
      </c>
    </row>
  </sheetData>
  <sheetProtection password="CC13" sheet="1" objects="1" scenarios="1"/>
  <mergeCells count="4">
    <mergeCell ref="D3:E3"/>
    <mergeCell ref="F3:G3"/>
    <mergeCell ref="D14:E14"/>
    <mergeCell ref="F14:G14"/>
  </mergeCells>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vector>
  </TitlesOfParts>
  <Company>State of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Taxation</dc:creator>
  <cp:lastModifiedBy>Microsoft Office User</cp:lastModifiedBy>
  <cp:lastPrinted>2017-02-23T18:44:54Z</cp:lastPrinted>
  <dcterms:created xsi:type="dcterms:W3CDTF">2002-08-27T23:27:13Z</dcterms:created>
  <dcterms:modified xsi:type="dcterms:W3CDTF">2017-07-06T02:36:17Z</dcterms:modified>
</cp:coreProperties>
</file>